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1"/>
  <workbookPr dateCompatibility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ZAITSVA1/Downloads/"/>
    </mc:Choice>
  </mc:AlternateContent>
  <xr:revisionPtr revIDLastSave="0" documentId="8_{994DC8E9-AA23-D54F-9E64-E81AF0419938}" xr6:coauthVersionLast="47" xr6:coauthVersionMax="47" xr10:uidLastSave="{00000000-0000-0000-0000-000000000000}"/>
  <bookViews>
    <workbookView xWindow="0" yWindow="500" windowWidth="35580" windowHeight="18560" xr2:uid="{00000000-000D-0000-FFFF-FFFF00000000}"/>
  </bookViews>
  <sheets>
    <sheet name="Activity Tracker (USP)" sheetId="5" r:id="rId1"/>
    <sheet name="Activity Tracker" sheetId="1" r:id="rId2"/>
    <sheet name="Issue Tracker" sheetId="4" r:id="rId3"/>
    <sheet name="Lookups" sheetId="2" r:id="rId4"/>
  </sheets>
  <externalReferences>
    <externalReference r:id="rId5"/>
    <externalReference r:id="rId6"/>
  </externalReferences>
  <definedNames>
    <definedName name="ref__cancelled">Lookups!$B$7</definedName>
    <definedName name="ref__date__dry_run" localSheetId="0">'Activity Tracker (USP)'!$C$3</definedName>
    <definedName name="ref__date__dry_run">'Activity Tracker'!$C$3</definedName>
    <definedName name="ref__date__launch" localSheetId="0">'Activity Tracker (USP)'!$C$4</definedName>
    <definedName name="ref__date__launch">'Activity Tracker'!$C$4</definedName>
    <definedName name="ref__date__prelaunch" localSheetId="0">'Activity Tracker (USP)'!$C$2</definedName>
    <definedName name="ref__date__prelaunch">'Activity Tracker'!$C$2</definedName>
    <definedName name="ref__FR_quarter" localSheetId="0">'Activity Tracker (USP)'!$C$6</definedName>
    <definedName name="ref__FR_quarter">'Activity Tracker'!$C$6</definedName>
    <definedName name="ref__FR_year" localSheetId="0">'Activity Tracker (USP)'!#REF!</definedName>
    <definedName name="ref__FR_year">'Activity Tracker'!#REF!</definedName>
    <definedName name="ref__not_applicable">Lookups!$B$9</definedName>
    <definedName name="ref__time__dry_run" localSheetId="0">'Activity Tracker (USP)'!$D$3</definedName>
    <definedName name="ref__time__dry_run">'Activity Tracker'!$D$3</definedName>
    <definedName name="ref__time__launch" localSheetId="0">'Activity Tracker (USP)'!$D$4</definedName>
    <definedName name="ref__time__launch">'Activity Tracker'!$D$4</definedName>
    <definedName name="ref__time__prelaunch" localSheetId="0">'Activity Tracker (USP)'!$D$2</definedName>
    <definedName name="ref__time__prelaunch">'Activity Tracker'!$D$2</definedName>
    <definedName name="ref__url__arctic_subfloder" localSheetId="0">'Activity Tracker (USP)'!$J$3</definedName>
    <definedName name="ref__url__arctic_subfloder">'Activity Tracker'!$J$3</definedName>
    <definedName name="ref__url__live_site" localSheetId="0">'Activity Tracker (USP)'!$I$2</definedName>
    <definedName name="ref__url__live_site">'Activity Tracker'!$I$2</definedName>
    <definedName name="ref__url__prod_arctic" localSheetId="0">'Activity Tracker (USP)'!$I$3</definedName>
    <definedName name="ref__url__prod_arctic">'Activity Tracker'!$I$3</definedName>
    <definedName name="ref__url__prod_beluga" localSheetId="0">'Activity Tracker (USP)'!#REF!</definedName>
    <definedName name="ref__url__prod_beluga">'Activity Tracker'!#REF!</definedName>
    <definedName name="tbl__site" localSheetId="0">Table4[Site]</definedName>
    <definedName name="tbl__site">Table4[Site]</definedName>
    <definedName name="tbl__sites" localSheetId="0">Table3[Phase]</definedName>
    <definedName name="tbl__sites">Table3[Phase]</definedName>
    <definedName name="tbl__status" localSheetId="0">Table2[Status]</definedName>
    <definedName name="tbl__status">Table2[Status]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D209" i="5" l="1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E92" i="5"/>
  <c r="D92" i="5"/>
  <c r="G92" i="5" s="1"/>
  <c r="D91" i="5" s="1"/>
  <c r="H89" i="5"/>
  <c r="H80" i="5"/>
  <c r="H78" i="5"/>
  <c r="H77" i="5"/>
  <c r="H74" i="5"/>
  <c r="H72" i="5"/>
  <c r="H70" i="5"/>
  <c r="H68" i="5"/>
  <c r="H67" i="5"/>
  <c r="H65" i="5"/>
  <c r="E54" i="5"/>
  <c r="D54" i="5"/>
  <c r="G54" i="5" s="1"/>
  <c r="E49" i="5"/>
  <c r="D49" i="5"/>
  <c r="G49" i="5" s="1"/>
  <c r="E45" i="5"/>
  <c r="D45" i="5"/>
  <c r="G45" i="5" s="1"/>
  <c r="E44" i="5"/>
  <c r="D44" i="5"/>
  <c r="E10" i="5"/>
  <c r="D10" i="5"/>
  <c r="G10" i="5" s="1"/>
  <c r="G6" i="5"/>
  <c r="F6" i="5" s="1"/>
  <c r="G5" i="5"/>
  <c r="F5" i="5" s="1"/>
  <c r="G4" i="5"/>
  <c r="F4" i="5"/>
  <c r="J3" i="5"/>
  <c r="G3" i="5"/>
  <c r="F3" i="5"/>
  <c r="G2" i="5"/>
  <c r="F2" i="5"/>
  <c r="J1" i="5"/>
  <c r="H7" i="2"/>
  <c r="H78" i="1"/>
  <c r="E10" i="1"/>
  <c r="D10" i="1"/>
  <c r="G44" i="5" l="1"/>
  <c r="H71" i="5"/>
  <c r="H66" i="5"/>
  <c r="D12" i="5"/>
  <c r="D11" i="5"/>
  <c r="D47" i="5"/>
  <c r="D46" i="5"/>
  <c r="D51" i="5"/>
  <c r="D50" i="5"/>
  <c r="D55" i="5"/>
  <c r="E91" i="5"/>
  <c r="G91" i="5" s="1"/>
  <c r="E98" i="5"/>
  <c r="G98" i="5" s="1"/>
  <c r="E99" i="5"/>
  <c r="G99" i="5" s="1"/>
  <c r="E100" i="5"/>
  <c r="G100" i="5" s="1"/>
  <c r="E101" i="5"/>
  <c r="G101" i="5" s="1"/>
  <c r="E102" i="5"/>
  <c r="G102" i="5" s="1"/>
  <c r="E103" i="5"/>
  <c r="G103" i="5" s="1"/>
  <c r="E104" i="5"/>
  <c r="G104" i="5" s="1"/>
  <c r="E105" i="5"/>
  <c r="G105" i="5" s="1"/>
  <c r="E106" i="5"/>
  <c r="G106" i="5" s="1"/>
  <c r="E107" i="5"/>
  <c r="G107" i="5" s="1"/>
  <c r="E108" i="5"/>
  <c r="G108" i="5" s="1"/>
  <c r="E109" i="5"/>
  <c r="G109" i="5" s="1"/>
  <c r="E110" i="5"/>
  <c r="G110" i="5" s="1"/>
  <c r="E111" i="5"/>
  <c r="G111" i="5" s="1"/>
  <c r="E112" i="5"/>
  <c r="G112" i="5" s="1"/>
  <c r="E113" i="5"/>
  <c r="G113" i="5" s="1"/>
  <c r="E114" i="5"/>
  <c r="G114" i="5" s="1"/>
  <c r="E115" i="5"/>
  <c r="G115" i="5" s="1"/>
  <c r="E116" i="5"/>
  <c r="G116" i="5" s="1"/>
  <c r="E117" i="5"/>
  <c r="G117" i="5" s="1"/>
  <c r="E118" i="5"/>
  <c r="G118" i="5" s="1"/>
  <c r="E119" i="5"/>
  <c r="G119" i="5" s="1"/>
  <c r="E120" i="5"/>
  <c r="G120" i="5" s="1"/>
  <c r="E121" i="5"/>
  <c r="G121" i="5" s="1"/>
  <c r="E122" i="5"/>
  <c r="G122" i="5" s="1"/>
  <c r="E123" i="5"/>
  <c r="G123" i="5" s="1"/>
  <c r="E124" i="5"/>
  <c r="G124" i="5" s="1"/>
  <c r="E125" i="5"/>
  <c r="G125" i="5" s="1"/>
  <c r="E126" i="5"/>
  <c r="G126" i="5" s="1"/>
  <c r="E127" i="5"/>
  <c r="G127" i="5" s="1"/>
  <c r="E128" i="5"/>
  <c r="G128" i="5" s="1"/>
  <c r="E129" i="5"/>
  <c r="G129" i="5" s="1"/>
  <c r="E130" i="5"/>
  <c r="G130" i="5" s="1"/>
  <c r="E131" i="5"/>
  <c r="G131" i="5" s="1"/>
  <c r="E132" i="5"/>
  <c r="G132" i="5" s="1"/>
  <c r="E133" i="5"/>
  <c r="G133" i="5" s="1"/>
  <c r="E134" i="5"/>
  <c r="G134" i="5" s="1"/>
  <c r="E135" i="5"/>
  <c r="G135" i="5" s="1"/>
  <c r="E136" i="5"/>
  <c r="G136" i="5" s="1"/>
  <c r="E137" i="5"/>
  <c r="G137" i="5" s="1"/>
  <c r="E138" i="5"/>
  <c r="G138" i="5" s="1"/>
  <c r="E139" i="5"/>
  <c r="G139" i="5" s="1"/>
  <c r="E140" i="5"/>
  <c r="G140" i="5" s="1"/>
  <c r="E141" i="5"/>
  <c r="G141" i="5" s="1"/>
  <c r="E142" i="5"/>
  <c r="G142" i="5" s="1"/>
  <c r="E143" i="5"/>
  <c r="G143" i="5" s="1"/>
  <c r="E144" i="5"/>
  <c r="G144" i="5" s="1"/>
  <c r="E145" i="5"/>
  <c r="G145" i="5" s="1"/>
  <c r="E146" i="5"/>
  <c r="G146" i="5" s="1"/>
  <c r="E147" i="5"/>
  <c r="G147" i="5" s="1"/>
  <c r="E148" i="5"/>
  <c r="G148" i="5" s="1"/>
  <c r="E149" i="5"/>
  <c r="G149" i="5" s="1"/>
  <c r="E150" i="5"/>
  <c r="G150" i="5" s="1"/>
  <c r="E151" i="5"/>
  <c r="G151" i="5" s="1"/>
  <c r="E152" i="5"/>
  <c r="G152" i="5" s="1"/>
  <c r="E153" i="5"/>
  <c r="G153" i="5" s="1"/>
  <c r="E154" i="5"/>
  <c r="G154" i="5" s="1"/>
  <c r="E155" i="5"/>
  <c r="G155" i="5" s="1"/>
  <c r="E156" i="5"/>
  <c r="G156" i="5" s="1"/>
  <c r="E157" i="5"/>
  <c r="G157" i="5" s="1"/>
  <c r="E158" i="5"/>
  <c r="G158" i="5" s="1"/>
  <c r="E159" i="5"/>
  <c r="G159" i="5" s="1"/>
  <c r="E160" i="5"/>
  <c r="G160" i="5" s="1"/>
  <c r="E161" i="5"/>
  <c r="G161" i="5" s="1"/>
  <c r="E162" i="5"/>
  <c r="G162" i="5" s="1"/>
  <c r="E163" i="5"/>
  <c r="G163" i="5" s="1"/>
  <c r="E164" i="5"/>
  <c r="G164" i="5" s="1"/>
  <c r="E165" i="5"/>
  <c r="G165" i="5" s="1"/>
  <c r="E166" i="5"/>
  <c r="G166" i="5" s="1"/>
  <c r="E167" i="5"/>
  <c r="G167" i="5" s="1"/>
  <c r="E168" i="5"/>
  <c r="G168" i="5" s="1"/>
  <c r="E169" i="5"/>
  <c r="G169" i="5" s="1"/>
  <c r="E170" i="5"/>
  <c r="G170" i="5" s="1"/>
  <c r="E171" i="5"/>
  <c r="G171" i="5" s="1"/>
  <c r="E172" i="5"/>
  <c r="G172" i="5" s="1"/>
  <c r="E173" i="5"/>
  <c r="G173" i="5" s="1"/>
  <c r="E174" i="5"/>
  <c r="G174" i="5" s="1"/>
  <c r="E175" i="5"/>
  <c r="G175" i="5" s="1"/>
  <c r="E176" i="5"/>
  <c r="G176" i="5" s="1"/>
  <c r="E177" i="5"/>
  <c r="G177" i="5" s="1"/>
  <c r="E178" i="5"/>
  <c r="G178" i="5" s="1"/>
  <c r="E179" i="5"/>
  <c r="G179" i="5" s="1"/>
  <c r="E180" i="5"/>
  <c r="G180" i="5" s="1"/>
  <c r="E181" i="5"/>
  <c r="G181" i="5" s="1"/>
  <c r="E182" i="5"/>
  <c r="G182" i="5" s="1"/>
  <c r="E183" i="5"/>
  <c r="G183" i="5" s="1"/>
  <c r="E184" i="5"/>
  <c r="G184" i="5" s="1"/>
  <c r="E185" i="5"/>
  <c r="G185" i="5" s="1"/>
  <c r="E186" i="5"/>
  <c r="G186" i="5" s="1"/>
  <c r="E187" i="5"/>
  <c r="G187" i="5" s="1"/>
  <c r="E188" i="5"/>
  <c r="G188" i="5" s="1"/>
  <c r="E189" i="5"/>
  <c r="G189" i="5" s="1"/>
  <c r="E190" i="5"/>
  <c r="G190" i="5" s="1"/>
  <c r="E191" i="5"/>
  <c r="G191" i="5" s="1"/>
  <c r="E192" i="5"/>
  <c r="G192" i="5" s="1"/>
  <c r="E193" i="5"/>
  <c r="G193" i="5" s="1"/>
  <c r="E194" i="5"/>
  <c r="G194" i="5" s="1"/>
  <c r="E195" i="5"/>
  <c r="G195" i="5" s="1"/>
  <c r="E196" i="5"/>
  <c r="G196" i="5" s="1"/>
  <c r="E197" i="5"/>
  <c r="G197" i="5" s="1"/>
  <c r="E198" i="5"/>
  <c r="G198" i="5" s="1"/>
  <c r="E199" i="5"/>
  <c r="G199" i="5" s="1"/>
  <c r="E200" i="5"/>
  <c r="G200" i="5" s="1"/>
  <c r="E201" i="5"/>
  <c r="G201" i="5" s="1"/>
  <c r="E202" i="5"/>
  <c r="G202" i="5" s="1"/>
  <c r="E203" i="5"/>
  <c r="G203" i="5" s="1"/>
  <c r="E204" i="5"/>
  <c r="G204" i="5" s="1"/>
  <c r="E205" i="5"/>
  <c r="G205" i="5" s="1"/>
  <c r="E206" i="5"/>
  <c r="G206" i="5" s="1"/>
  <c r="E207" i="5"/>
  <c r="G207" i="5" s="1"/>
  <c r="E208" i="5"/>
  <c r="G208" i="5" s="1"/>
  <c r="E209" i="5"/>
  <c r="G209" i="5" s="1"/>
  <c r="G10" i="1"/>
  <c r="E49" i="1"/>
  <c r="E55" i="5" l="1"/>
  <c r="G55" i="5" s="1"/>
  <c r="E50" i="5"/>
  <c r="G50" i="5" s="1"/>
  <c r="E51" i="5"/>
  <c r="G51" i="5" s="1"/>
  <c r="E46" i="5"/>
  <c r="G46" i="5" s="1"/>
  <c r="E47" i="5"/>
  <c r="G47" i="5" s="1"/>
  <c r="E11" i="5"/>
  <c r="G11" i="5" s="1"/>
  <c r="E12" i="5"/>
  <c r="G12" i="5" s="1"/>
  <c r="H65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15" i="5" l="1"/>
  <c r="D14" i="5"/>
  <c r="D13" i="5"/>
  <c r="D48" i="5"/>
  <c r="D52" i="5"/>
  <c r="D56" i="5"/>
  <c r="E207" i="1"/>
  <c r="G207" i="1" s="1"/>
  <c r="E195" i="1"/>
  <c r="G195" i="1" s="1"/>
  <c r="E183" i="1"/>
  <c r="G183" i="1" s="1"/>
  <c r="E171" i="1"/>
  <c r="G171" i="1" s="1"/>
  <c r="E159" i="1"/>
  <c r="G159" i="1" s="1"/>
  <c r="E147" i="1"/>
  <c r="G147" i="1" s="1"/>
  <c r="E135" i="1"/>
  <c r="G135" i="1" s="1"/>
  <c r="E123" i="1"/>
  <c r="G123" i="1" s="1"/>
  <c r="E111" i="1"/>
  <c r="G111" i="1" s="1"/>
  <c r="E99" i="1"/>
  <c r="G99" i="1" s="1"/>
  <c r="E186" i="1"/>
  <c r="G186" i="1" s="1"/>
  <c r="E182" i="1"/>
  <c r="G182" i="1" s="1"/>
  <c r="E178" i="1"/>
  <c r="G178" i="1" s="1"/>
  <c r="E174" i="1"/>
  <c r="G174" i="1" s="1"/>
  <c r="E170" i="1"/>
  <c r="G170" i="1" s="1"/>
  <c r="E166" i="1"/>
  <c r="G166" i="1" s="1"/>
  <c r="E162" i="1"/>
  <c r="G162" i="1" s="1"/>
  <c r="E158" i="1"/>
  <c r="G158" i="1" s="1"/>
  <c r="E154" i="1"/>
  <c r="G154" i="1" s="1"/>
  <c r="E150" i="1"/>
  <c r="G150" i="1" s="1"/>
  <c r="E146" i="1"/>
  <c r="G146" i="1" s="1"/>
  <c r="E142" i="1"/>
  <c r="G142" i="1" s="1"/>
  <c r="E138" i="1"/>
  <c r="G138" i="1" s="1"/>
  <c r="E134" i="1"/>
  <c r="G134" i="1" s="1"/>
  <c r="E130" i="1"/>
  <c r="G130" i="1" s="1"/>
  <c r="E126" i="1"/>
  <c r="G126" i="1" s="1"/>
  <c r="E122" i="1"/>
  <c r="G122" i="1" s="1"/>
  <c r="E118" i="1"/>
  <c r="G118" i="1" s="1"/>
  <c r="E114" i="1"/>
  <c r="G114" i="1" s="1"/>
  <c r="E110" i="1"/>
  <c r="G110" i="1" s="1"/>
  <c r="E106" i="1"/>
  <c r="G106" i="1" s="1"/>
  <c r="E102" i="1"/>
  <c r="G102" i="1" s="1"/>
  <c r="E98" i="1"/>
  <c r="G98" i="1" s="1"/>
  <c r="E203" i="1"/>
  <c r="G203" i="1" s="1"/>
  <c r="E199" i="1"/>
  <c r="G199" i="1" s="1"/>
  <c r="E191" i="1"/>
  <c r="G191" i="1" s="1"/>
  <c r="E187" i="1"/>
  <c r="G187" i="1" s="1"/>
  <c r="E179" i="1"/>
  <c r="G179" i="1" s="1"/>
  <c r="E175" i="1"/>
  <c r="G175" i="1" s="1"/>
  <c r="E167" i="1"/>
  <c r="G167" i="1" s="1"/>
  <c r="E163" i="1"/>
  <c r="G163" i="1" s="1"/>
  <c r="E155" i="1"/>
  <c r="G155" i="1" s="1"/>
  <c r="E151" i="1"/>
  <c r="G151" i="1" s="1"/>
  <c r="E143" i="1"/>
  <c r="G143" i="1" s="1"/>
  <c r="E139" i="1"/>
  <c r="G139" i="1" s="1"/>
  <c r="E131" i="1"/>
  <c r="G131" i="1" s="1"/>
  <c r="E127" i="1"/>
  <c r="G127" i="1" s="1"/>
  <c r="E119" i="1"/>
  <c r="G119" i="1" s="1"/>
  <c r="E115" i="1"/>
  <c r="G115" i="1" s="1"/>
  <c r="E107" i="1"/>
  <c r="G107" i="1" s="1"/>
  <c r="E103" i="1"/>
  <c r="G103" i="1" s="1"/>
  <c r="E206" i="1"/>
  <c r="G206" i="1" s="1"/>
  <c r="E198" i="1"/>
  <c r="G198" i="1" s="1"/>
  <c r="E209" i="1"/>
  <c r="G209" i="1" s="1"/>
  <c r="E208" i="1"/>
  <c r="G208" i="1" s="1"/>
  <c r="E201" i="1"/>
  <c r="G201" i="1" s="1"/>
  <c r="E200" i="1"/>
  <c r="G200" i="1" s="1"/>
  <c r="E197" i="1"/>
  <c r="G197" i="1" s="1"/>
  <c r="E196" i="1"/>
  <c r="G196" i="1" s="1"/>
  <c r="E192" i="1"/>
  <c r="G192" i="1" s="1"/>
  <c r="E189" i="1"/>
  <c r="G189" i="1" s="1"/>
  <c r="E184" i="1"/>
  <c r="G184" i="1" s="1"/>
  <c r="E181" i="1"/>
  <c r="G181" i="1" s="1"/>
  <c r="E180" i="1"/>
  <c r="G180" i="1" s="1"/>
  <c r="E177" i="1"/>
  <c r="G177" i="1" s="1"/>
  <c r="E176" i="1"/>
  <c r="G176" i="1" s="1"/>
  <c r="E169" i="1"/>
  <c r="G169" i="1" s="1"/>
  <c r="E168" i="1"/>
  <c r="G168" i="1" s="1"/>
  <c r="E164" i="1"/>
  <c r="G164" i="1" s="1"/>
  <c r="E161" i="1"/>
  <c r="G161" i="1" s="1"/>
  <c r="E160" i="1"/>
  <c r="G160" i="1" s="1"/>
  <c r="E157" i="1"/>
  <c r="G157" i="1" s="1"/>
  <c r="E153" i="1"/>
  <c r="G153" i="1" s="1"/>
  <c r="E152" i="1"/>
  <c r="G152" i="1" s="1"/>
  <c r="E149" i="1"/>
  <c r="G149" i="1" s="1"/>
  <c r="E148" i="1"/>
  <c r="G148" i="1" s="1"/>
  <c r="E144" i="1"/>
  <c r="G144" i="1" s="1"/>
  <c r="E141" i="1"/>
  <c r="G141" i="1" s="1"/>
  <c r="E137" i="1"/>
  <c r="G137" i="1" s="1"/>
  <c r="E136" i="1"/>
  <c r="G136" i="1" s="1"/>
  <c r="E133" i="1"/>
  <c r="G133" i="1" s="1"/>
  <c r="E132" i="1"/>
  <c r="G132" i="1" s="1"/>
  <c r="E129" i="1"/>
  <c r="G129" i="1" s="1"/>
  <c r="E128" i="1"/>
  <c r="G128" i="1" s="1"/>
  <c r="E125" i="1"/>
  <c r="G125" i="1" s="1"/>
  <c r="E121" i="1"/>
  <c r="G121" i="1" s="1"/>
  <c r="E120" i="1"/>
  <c r="G120" i="1" s="1"/>
  <c r="E117" i="1"/>
  <c r="G117" i="1" s="1"/>
  <c r="E116" i="1"/>
  <c r="G116" i="1" s="1"/>
  <c r="E112" i="1"/>
  <c r="G112" i="1" s="1"/>
  <c r="E109" i="1"/>
  <c r="G109" i="1" s="1"/>
  <c r="E105" i="1"/>
  <c r="G105" i="1" s="1"/>
  <c r="E104" i="1"/>
  <c r="G104" i="1" s="1"/>
  <c r="E100" i="1"/>
  <c r="G100" i="1" s="1"/>
  <c r="E190" i="1"/>
  <c r="G190" i="1" s="1"/>
  <c r="E205" i="1"/>
  <c r="G205" i="1" s="1"/>
  <c r="E193" i="1"/>
  <c r="G193" i="1" s="1"/>
  <c r="E185" i="1"/>
  <c r="G185" i="1" s="1"/>
  <c r="E173" i="1"/>
  <c r="G173" i="1" s="1"/>
  <c r="E165" i="1"/>
  <c r="G165" i="1" s="1"/>
  <c r="E145" i="1"/>
  <c r="G145" i="1" s="1"/>
  <c r="E113" i="1"/>
  <c r="G113" i="1" s="1"/>
  <c r="E101" i="1"/>
  <c r="G101" i="1" s="1"/>
  <c r="E204" i="1"/>
  <c r="G204" i="1" s="1"/>
  <c r="E188" i="1"/>
  <c r="G188" i="1" s="1"/>
  <c r="E172" i="1"/>
  <c r="G172" i="1" s="1"/>
  <c r="E156" i="1"/>
  <c r="G156" i="1" s="1"/>
  <c r="E140" i="1"/>
  <c r="G140" i="1" s="1"/>
  <c r="E124" i="1"/>
  <c r="G124" i="1" s="1"/>
  <c r="E108" i="1"/>
  <c r="G108" i="1" s="1"/>
  <c r="E202" i="1"/>
  <c r="G202" i="1" s="1"/>
  <c r="E194" i="1"/>
  <c r="G194" i="1" s="1"/>
  <c r="E92" i="1"/>
  <c r="D92" i="1"/>
  <c r="G6" i="1"/>
  <c r="G5" i="1"/>
  <c r="F5" i="1" s="1"/>
  <c r="H80" i="1"/>
  <c r="H89" i="1"/>
  <c r="H77" i="1"/>
  <c r="H74" i="1"/>
  <c r="H67" i="1"/>
  <c r="H72" i="1"/>
  <c r="H70" i="1"/>
  <c r="H68" i="1"/>
  <c r="J3" i="1"/>
  <c r="H71" i="1" s="1"/>
  <c r="E56" i="5" l="1"/>
  <c r="G56" i="5" s="1"/>
  <c r="E52" i="5"/>
  <c r="G52" i="5" s="1"/>
  <c r="E48" i="5"/>
  <c r="G48" i="5" s="1"/>
  <c r="E13" i="5"/>
  <c r="G13" i="5" s="1"/>
  <c r="E14" i="5"/>
  <c r="G14" i="5" s="1"/>
  <c r="E15" i="5"/>
  <c r="G15" i="5" s="1"/>
  <c r="G92" i="1"/>
  <c r="D91" i="1" s="1"/>
  <c r="H66" i="1"/>
  <c r="H8" i="2"/>
  <c r="D49" i="1"/>
  <c r="G49" i="1" s="1"/>
  <c r="E44" i="1"/>
  <c r="D44" i="1"/>
  <c r="E54" i="1"/>
  <c r="D54" i="1"/>
  <c r="E45" i="1"/>
  <c r="D45" i="1"/>
  <c r="G4" i="1"/>
  <c r="G3" i="1"/>
  <c r="G2" i="1"/>
  <c r="D16" i="5" l="1"/>
  <c r="D53" i="5"/>
  <c r="D57" i="5"/>
  <c r="G45" i="1"/>
  <c r="G44" i="1"/>
  <c r="G54" i="1"/>
  <c r="D55" i="1" s="1"/>
  <c r="E91" i="1"/>
  <c r="G91" i="1" s="1"/>
  <c r="D50" i="1"/>
  <c r="D51" i="1"/>
  <c r="D47" i="1"/>
  <c r="E57" i="5" l="1"/>
  <c r="G57" i="5" s="1"/>
  <c r="E53" i="5"/>
  <c r="G53" i="5" s="1"/>
  <c r="E16" i="5"/>
  <c r="G16" i="5" s="1"/>
  <c r="E47" i="1"/>
  <c r="G47" i="1" s="1"/>
  <c r="E50" i="1"/>
  <c r="G50" i="1" s="1"/>
  <c r="E51" i="1"/>
  <c r="G51" i="1" s="1"/>
  <c r="E55" i="1"/>
  <c r="G55" i="1" s="1"/>
  <c r="D46" i="1"/>
  <c r="D18" i="5" l="1"/>
  <c r="D17" i="5"/>
  <c r="D58" i="5"/>
  <c r="D56" i="1"/>
  <c r="D52" i="1"/>
  <c r="E46" i="1"/>
  <c r="G46" i="1" s="1"/>
  <c r="E58" i="5" l="1"/>
  <c r="G58" i="5" s="1"/>
  <c r="E17" i="5"/>
  <c r="G17" i="5" s="1"/>
  <c r="E18" i="5"/>
  <c r="G18" i="5" s="1"/>
  <c r="E52" i="1"/>
  <c r="G52" i="1" s="1"/>
  <c r="E56" i="1"/>
  <c r="G56" i="1" s="1"/>
  <c r="D57" i="1" s="1"/>
  <c r="D19" i="5" l="1"/>
  <c r="D59" i="5"/>
  <c r="D53" i="1"/>
  <c r="E57" i="1"/>
  <c r="G57" i="1" s="1"/>
  <c r="J1" i="1"/>
  <c r="F3" i="1"/>
  <c r="F4" i="1"/>
  <c r="F6" i="1"/>
  <c r="F2" i="1"/>
  <c r="D48" i="1"/>
  <c r="E59" i="5" l="1"/>
  <c r="G59" i="5" s="1"/>
  <c r="E19" i="5"/>
  <c r="G19" i="5" s="1"/>
  <c r="E53" i="1"/>
  <c r="G53" i="1" s="1"/>
  <c r="E48" i="1"/>
  <c r="G48" i="1" s="1"/>
  <c r="D58" i="1"/>
  <c r="D20" i="5" l="1"/>
  <c r="D60" i="5"/>
  <c r="E58" i="1"/>
  <c r="G58" i="1" s="1"/>
  <c r="E60" i="5" l="1"/>
  <c r="G60" i="5" s="1"/>
  <c r="E20" i="5"/>
  <c r="G20" i="5" s="1"/>
  <c r="D59" i="1"/>
  <c r="D21" i="5" l="1"/>
  <c r="D62" i="5"/>
  <c r="D61" i="5"/>
  <c r="E59" i="1"/>
  <c r="G59" i="1" s="1"/>
  <c r="E61" i="5" l="1"/>
  <c r="G61" i="5" s="1"/>
  <c r="E62" i="5"/>
  <c r="G62" i="5" s="1"/>
  <c r="E21" i="5"/>
  <c r="G21" i="5" s="1"/>
  <c r="D60" i="1"/>
  <c r="D22" i="5" l="1"/>
  <c r="D63" i="5"/>
  <c r="E60" i="1"/>
  <c r="G60" i="1" s="1"/>
  <c r="E63" i="5" l="1"/>
  <c r="G63" i="5" s="1"/>
  <c r="E22" i="5"/>
  <c r="G22" i="5" s="1"/>
  <c r="D62" i="1"/>
  <c r="E62" i="1" s="1"/>
  <c r="D61" i="1"/>
  <c r="E61" i="1" s="1"/>
  <c r="D24" i="5" l="1"/>
  <c r="D23" i="5"/>
  <c r="D64" i="5"/>
  <c r="G61" i="1"/>
  <c r="G62" i="1"/>
  <c r="D63" i="1" s="1"/>
  <c r="E64" i="5" l="1"/>
  <c r="G64" i="5" s="1"/>
  <c r="E23" i="5"/>
  <c r="G23" i="5" s="1"/>
  <c r="E24" i="5"/>
  <c r="G24" i="5" s="1"/>
  <c r="E63" i="1"/>
  <c r="G63" i="1" s="1"/>
  <c r="D29" i="5" l="1"/>
  <c r="D25" i="5"/>
  <c r="D65" i="5"/>
  <c r="D64" i="1"/>
  <c r="E65" i="5" l="1"/>
  <c r="G65" i="5" s="1"/>
  <c r="E25" i="5"/>
  <c r="G25" i="5" s="1"/>
  <c r="E29" i="5"/>
  <c r="G29" i="5" s="1"/>
  <c r="E64" i="1"/>
  <c r="D26" i="5" l="1"/>
  <c r="D66" i="5"/>
  <c r="G64" i="1"/>
  <c r="D65" i="1" s="1"/>
  <c r="E66" i="5" l="1"/>
  <c r="G66" i="5" s="1"/>
  <c r="E26" i="5"/>
  <c r="G26" i="5" s="1"/>
  <c r="E65" i="1"/>
  <c r="G65" i="1" s="1"/>
  <c r="D66" i="1" s="1"/>
  <c r="D27" i="5" l="1"/>
  <c r="D67" i="5"/>
  <c r="E66" i="1"/>
  <c r="G66" i="1" s="1"/>
  <c r="E67" i="5" l="1"/>
  <c r="G67" i="5" s="1"/>
  <c r="E27" i="5"/>
  <c r="G27" i="5" s="1"/>
  <c r="D67" i="1"/>
  <c r="D28" i="5" l="1"/>
  <c r="D68" i="5"/>
  <c r="E67" i="1"/>
  <c r="G67" i="1" s="1"/>
  <c r="E68" i="5" l="1"/>
  <c r="G68" i="5" s="1"/>
  <c r="E28" i="5"/>
  <c r="G28" i="5" s="1"/>
  <c r="D68" i="1"/>
  <c r="D34" i="5" l="1"/>
  <c r="D33" i="5"/>
  <c r="D32" i="5"/>
  <c r="D31" i="5"/>
  <c r="D30" i="5"/>
  <c r="D69" i="5"/>
  <c r="E68" i="1"/>
  <c r="G68" i="1" s="1"/>
  <c r="E69" i="5" l="1"/>
  <c r="G69" i="5" s="1"/>
  <c r="E30" i="5"/>
  <c r="G30" i="5" s="1"/>
  <c r="E31" i="5"/>
  <c r="G31" i="5" s="1"/>
  <c r="E32" i="5"/>
  <c r="G32" i="5" s="1"/>
  <c r="E33" i="5"/>
  <c r="G33" i="5" s="1"/>
  <c r="E34" i="5"/>
  <c r="G34" i="5" s="1"/>
  <c r="D69" i="1"/>
  <c r="D39" i="5" l="1"/>
  <c r="D37" i="5"/>
  <c r="D36" i="5"/>
  <c r="D35" i="5"/>
  <c r="D70" i="5"/>
  <c r="E69" i="1"/>
  <c r="G69" i="1" s="1"/>
  <c r="E70" i="5" l="1"/>
  <c r="G70" i="5" s="1"/>
  <c r="E35" i="5"/>
  <c r="G35" i="5" s="1"/>
  <c r="E36" i="5"/>
  <c r="G36" i="5" s="1"/>
  <c r="E37" i="5"/>
  <c r="G37" i="5" s="1"/>
  <c r="E39" i="5"/>
  <c r="G39" i="5" s="1"/>
  <c r="D70" i="1"/>
  <c r="D40" i="5" l="1"/>
  <c r="D38" i="5"/>
  <c r="D42" i="5"/>
  <c r="D71" i="5"/>
  <c r="E70" i="1"/>
  <c r="G70" i="1" s="1"/>
  <c r="E71" i="5" l="1"/>
  <c r="G71" i="5" s="1"/>
  <c r="E42" i="5"/>
  <c r="G42" i="5" s="1"/>
  <c r="E38" i="5"/>
  <c r="G38" i="5" s="1"/>
  <c r="E40" i="5"/>
  <c r="G40" i="5" s="1"/>
  <c r="D71" i="1"/>
  <c r="D41" i="5" l="1"/>
  <c r="D43" i="5"/>
  <c r="D72" i="5"/>
  <c r="E71" i="1"/>
  <c r="G71" i="1" s="1"/>
  <c r="D72" i="1" s="1"/>
  <c r="E72" i="5" l="1"/>
  <c r="G72" i="5" s="1"/>
  <c r="E43" i="5"/>
  <c r="G43" i="5" s="1"/>
  <c r="E41" i="5"/>
  <c r="G41" i="5" s="1"/>
  <c r="E72" i="1"/>
  <c r="G72" i="1" s="1"/>
  <c r="D73" i="1" s="1"/>
  <c r="D73" i="5" l="1"/>
  <c r="E73" i="1"/>
  <c r="G73" i="1" s="1"/>
  <c r="D74" i="1" s="1"/>
  <c r="E73" i="5" l="1"/>
  <c r="G73" i="5" s="1"/>
  <c r="E74" i="1"/>
  <c r="G74" i="1" s="1"/>
  <c r="D74" i="5" l="1"/>
  <c r="D11" i="1"/>
  <c r="E11" i="1" s="1"/>
  <c r="G11" i="1" s="1"/>
  <c r="E74" i="5" l="1"/>
  <c r="G74" i="5" s="1"/>
  <c r="D13" i="1"/>
  <c r="E13" i="1" s="1"/>
  <c r="G13" i="1" s="1"/>
  <c r="D16" i="1" s="1"/>
  <c r="D76" i="5" l="1"/>
  <c r="D75" i="5"/>
  <c r="E16" i="1"/>
  <c r="G16" i="1" s="1"/>
  <c r="E75" i="5" l="1"/>
  <c r="G75" i="5" s="1"/>
  <c r="E76" i="5"/>
  <c r="G76" i="5" s="1"/>
  <c r="D18" i="1"/>
  <c r="E18" i="1" s="1"/>
  <c r="G18" i="1" s="1"/>
  <c r="D77" i="5" l="1"/>
  <c r="D12" i="1"/>
  <c r="E12" i="1" s="1"/>
  <c r="E77" i="5" l="1"/>
  <c r="G77" i="5" s="1"/>
  <c r="G12" i="1"/>
  <c r="D80" i="5" l="1"/>
  <c r="D79" i="5"/>
  <c r="D78" i="5"/>
  <c r="D14" i="1"/>
  <c r="E14" i="1" s="1"/>
  <c r="G14" i="1" s="1"/>
  <c r="D15" i="1"/>
  <c r="E78" i="5" l="1"/>
  <c r="G78" i="5" s="1"/>
  <c r="E79" i="5"/>
  <c r="G79" i="5" s="1"/>
  <c r="E80" i="5"/>
  <c r="G80" i="5" s="1"/>
  <c r="E15" i="1"/>
  <c r="G15" i="1" s="1"/>
  <c r="D82" i="5" l="1"/>
  <c r="D81" i="5"/>
  <c r="D17" i="1"/>
  <c r="E17" i="1" s="1"/>
  <c r="E81" i="5" l="1"/>
  <c r="G81" i="5" s="1"/>
  <c r="E82" i="5"/>
  <c r="G82" i="5" s="1"/>
  <c r="G17" i="1"/>
  <c r="D83" i="5" l="1"/>
  <c r="D19" i="1"/>
  <c r="E83" i="5" l="1"/>
  <c r="G83" i="5" s="1"/>
  <c r="E19" i="1"/>
  <c r="G19" i="1" s="1"/>
  <c r="D84" i="5" l="1"/>
  <c r="D20" i="1"/>
  <c r="E20" i="1" s="1"/>
  <c r="G20" i="1" s="1"/>
  <c r="D21" i="1" s="1"/>
  <c r="E84" i="5" l="1"/>
  <c r="G84" i="5" s="1"/>
  <c r="E21" i="1"/>
  <c r="G21" i="1" s="1"/>
  <c r="D85" i="5" l="1"/>
  <c r="D22" i="1"/>
  <c r="E22" i="1" s="1"/>
  <c r="G22" i="1" s="1"/>
  <c r="D23" i="1" s="1"/>
  <c r="E23" i="1" s="1"/>
  <c r="G23" i="1" s="1"/>
  <c r="D25" i="1" s="1"/>
  <c r="E25" i="1" s="1"/>
  <c r="G25" i="1" s="1"/>
  <c r="D26" i="1" s="1"/>
  <c r="E85" i="5" l="1"/>
  <c r="G85" i="5" s="1"/>
  <c r="D24" i="1"/>
  <c r="E24" i="1" s="1"/>
  <c r="G24" i="1" s="1"/>
  <c r="E26" i="1"/>
  <c r="G26" i="1" s="1"/>
  <c r="D27" i="1" s="1"/>
  <c r="D86" i="5" l="1"/>
  <c r="E27" i="1"/>
  <c r="G27" i="1" s="1"/>
  <c r="D28" i="1" s="1"/>
  <c r="E86" i="5" l="1"/>
  <c r="G86" i="5" s="1"/>
  <c r="E28" i="1"/>
  <c r="G28" i="1" s="1"/>
  <c r="D87" i="5" l="1"/>
  <c r="D33" i="1"/>
  <c r="D30" i="1"/>
  <c r="D34" i="1"/>
  <c r="E34" i="1" s="1"/>
  <c r="G34" i="1" s="1"/>
  <c r="D32" i="1"/>
  <c r="E32" i="1" s="1"/>
  <c r="G32" i="1" s="1"/>
  <c r="D37" i="1" s="1"/>
  <c r="D31" i="1"/>
  <c r="E31" i="1" s="1"/>
  <c r="G31" i="1" s="1"/>
  <c r="E87" i="5" l="1"/>
  <c r="G87" i="5" s="1"/>
  <c r="E37" i="1"/>
  <c r="G37" i="1" s="1"/>
  <c r="D38" i="1" s="1"/>
  <c r="D39" i="1"/>
  <c r="E39" i="1" s="1"/>
  <c r="G39" i="1" s="1"/>
  <c r="D40" i="1" s="1"/>
  <c r="E30" i="1"/>
  <c r="G30" i="1" s="1"/>
  <c r="D36" i="1"/>
  <c r="E36" i="1" s="1"/>
  <c r="G36" i="1" s="1"/>
  <c r="D42" i="1" s="1"/>
  <c r="E42" i="1" s="1"/>
  <c r="G42" i="1" s="1"/>
  <c r="D43" i="1" s="1"/>
  <c r="D35" i="1"/>
  <c r="E35" i="1" s="1"/>
  <c r="G35" i="1" s="1"/>
  <c r="E33" i="1"/>
  <c r="G33" i="1" s="1"/>
  <c r="D88" i="5" l="1"/>
  <c r="E40" i="1"/>
  <c r="G40" i="1" s="1"/>
  <c r="D41" i="1" s="1"/>
  <c r="E38" i="1"/>
  <c r="G38" i="1" s="1"/>
  <c r="E43" i="1"/>
  <c r="D29" i="1" s="1"/>
  <c r="E29" i="1" s="1"/>
  <c r="G29" i="1" s="1"/>
  <c r="E88" i="5" l="1"/>
  <c r="G88" i="5" s="1"/>
  <c r="G43" i="1"/>
  <c r="E41" i="1"/>
  <c r="G41" i="1" s="1"/>
  <c r="D75" i="1"/>
  <c r="E75" i="1" s="1"/>
  <c r="D94" i="5" l="1"/>
  <c r="D93" i="5"/>
  <c r="D90" i="5"/>
  <c r="D89" i="5"/>
  <c r="G75" i="1"/>
  <c r="E89" i="5" l="1"/>
  <c r="G89" i="5" s="1"/>
  <c r="E90" i="5"/>
  <c r="G90" i="5" s="1"/>
  <c r="D95" i="5"/>
  <c r="G95" i="5" s="1"/>
  <c r="E93" i="5"/>
  <c r="G93" i="5" s="1"/>
  <c r="E94" i="5"/>
  <c r="G94" i="5" s="1"/>
  <c r="D76" i="1"/>
  <c r="E76" i="1" s="1"/>
  <c r="D96" i="5" l="1"/>
  <c r="G76" i="1"/>
  <c r="E96" i="5" l="1"/>
  <c r="G96" i="5" s="1"/>
  <c r="D77" i="1"/>
  <c r="D97" i="5" l="1"/>
  <c r="E77" i="1"/>
  <c r="G77" i="1" s="1"/>
  <c r="D79" i="1" s="1"/>
  <c r="E97" i="5" l="1"/>
  <c r="G97" i="5" s="1"/>
  <c r="E79" i="1"/>
  <c r="G79" i="1" s="1"/>
  <c r="D80" i="1"/>
  <c r="D78" i="1"/>
  <c r="D82" i="1" l="1"/>
  <c r="E82" i="1" s="1"/>
  <c r="G82" i="1" s="1"/>
  <c r="D83" i="1" s="1"/>
  <c r="E83" i="1" s="1"/>
  <c r="E80" i="1"/>
  <c r="G80" i="1" s="1"/>
  <c r="E78" i="1"/>
  <c r="G78" i="1" s="1"/>
  <c r="G83" i="1" l="1"/>
  <c r="D81" i="1"/>
  <c r="E81" i="1" s="1"/>
  <c r="G81" i="1" s="1"/>
  <c r="D84" i="1" l="1"/>
  <c r="E84" i="1" s="1"/>
  <c r="G84" i="1" s="1"/>
  <c r="D85" i="1" s="1"/>
  <c r="E85" i="1" l="1"/>
  <c r="G85" i="1" s="1"/>
  <c r="D86" i="1" s="1"/>
  <c r="E86" i="1" s="1"/>
  <c r="G86" i="1" l="1"/>
  <c r="D87" i="1" l="1"/>
  <c r="E87" i="1" l="1"/>
  <c r="G87" i="1" s="1"/>
  <c r="D88" i="1" s="1"/>
  <c r="E88" i="1" s="1"/>
  <c r="G88" i="1" s="1"/>
  <c r="D89" i="1" l="1"/>
  <c r="E89" i="1" s="1"/>
  <c r="G89" i="1" s="1"/>
  <c r="D90" i="1"/>
  <c r="E90" i="1" s="1"/>
  <c r="G90" i="1" s="1"/>
  <c r="D93" i="1"/>
  <c r="D94" i="1"/>
  <c r="E94" i="1" l="1"/>
  <c r="G94" i="1" s="1"/>
  <c r="E93" i="1"/>
  <c r="G93" i="1" s="1"/>
  <c r="D96" i="1" s="1"/>
  <c r="D95" i="1"/>
  <c r="G95" i="1" s="1"/>
  <c r="E96" i="1" l="1"/>
  <c r="G96" i="1" s="1"/>
  <c r="D97" i="1" s="1"/>
  <c r="E97" i="1" s="1"/>
  <c r="G97" i="1" l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Gowni, Karunakar (Ext)</author>
  </authors>
  <commentList>
    <comment ref="H14" authorId="0" shapeId="1037" xr:uid="{F1931573-7179-492B-92E8-8AF625782F90}">
      <text>
        <r>
          <rPr>
            <sz val="11"/>
            <color theme="1"/>
            <rFont val="Calibri"/>
            <family val="2"/>
            <scheme val="minor"/>
          </rPr>
          <t>Gowni, Karunakar (Ext):
@bikram please confirm if MVP has search feature?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12</xdr:row>
                <xdr:rowOff>127000</xdr:rowOff>
              </from>
              <to>
                <xdr:col>8</xdr:col>
                <xdr:colOff>2019300</xdr:colOff>
                <xdr:row>14</xdr:row>
                <xdr:rowOff>355600</xdr:rowOff>
              </to>
            </anchor>
          </commentPr>
        </mc:Fallback>
      </mc:AlternateContent>
    </comment>
    <comment ref="H16" authorId="0" shapeId="1036" xr:uid="{094B905E-657F-4305-B29C-0DC437696BBF}">
      <text>
        <r>
          <rPr>
            <sz val="11"/>
            <color theme="1"/>
            <rFont val="Calibri"/>
            <family val="2"/>
            <scheme val="minor"/>
          </rPr>
          <t xml:space="preserve">Gowni, Karunakar (Ext):
Since these are new sites, no existing cloudflare rules exists. @bikram to confirm.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14</xdr:row>
                <xdr:rowOff>393700</xdr:rowOff>
              </from>
              <to>
                <xdr:col>8</xdr:col>
                <xdr:colOff>2019300</xdr:colOff>
                <xdr:row>16</xdr:row>
                <xdr:rowOff>355600</xdr:rowOff>
              </to>
            </anchor>
          </commentPr>
        </mc:Fallback>
      </mc:AlternateContent>
    </comment>
    <comment ref="H22" authorId="0" shapeId="1035" xr:uid="{43E91257-2122-4300-A831-006767DF1491}">
      <text>
        <r>
          <rPr>
            <sz val="11"/>
            <color theme="1"/>
            <rFont val="Calibri"/>
            <family val="2"/>
            <scheme val="minor"/>
          </rPr>
          <t xml:space="preserve">Gowni, Karunakar (Ext):
Since these are new sites, no existing cloudflare rules exists. @bikram to confirm.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20</xdr:row>
                <xdr:rowOff>127000</xdr:rowOff>
              </from>
              <to>
                <xdr:col>8</xdr:col>
                <xdr:colOff>2019300</xdr:colOff>
                <xdr:row>22</xdr:row>
                <xdr:rowOff>355600</xdr:rowOff>
              </to>
            </anchor>
          </commentPr>
        </mc:Fallback>
      </mc:AlternateContent>
    </comment>
    <comment ref="H28" authorId="0" shapeId="1034" xr:uid="{D02EE650-D8B1-407B-9AA9-DC5F312A19FE}">
      <text>
        <r>
          <rPr>
            <sz val="11"/>
            <color theme="1"/>
            <rFont val="Calibri"/>
            <family val="2"/>
            <scheme val="minor"/>
          </rPr>
          <t>Gowni, Karunakar (Ext):
Assuming there will be no redirects required as it will be new site and not migration.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26</xdr:row>
                <xdr:rowOff>393700</xdr:rowOff>
              </from>
              <to>
                <xdr:col>8</xdr:col>
                <xdr:colOff>2019300</xdr:colOff>
                <xdr:row>30</xdr:row>
                <xdr:rowOff>114300</xdr:rowOff>
              </to>
            </anchor>
          </commentPr>
        </mc:Fallback>
      </mc:AlternateContent>
    </comment>
    <comment ref="H33" authorId="0" shapeId="1033" xr:uid="{99318DBC-EFE4-4B2F-8067-02EF16A9E594}">
      <text>
        <r>
          <rPr>
            <sz val="11"/>
            <color theme="1"/>
            <rFont val="Calibri"/>
            <family val="2"/>
            <scheme val="minor"/>
          </rPr>
          <t>Gowni, Karunakar (Ext):
Assuming there will be no redirects required as it will be new site and not migration.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31</xdr:row>
                <xdr:rowOff>393700</xdr:rowOff>
              </from>
              <to>
                <xdr:col>8</xdr:col>
                <xdr:colOff>2019300</xdr:colOff>
                <xdr:row>33</xdr:row>
                <xdr:rowOff>355600</xdr:rowOff>
              </to>
            </anchor>
          </commentPr>
        </mc:Fallback>
      </mc:AlternateContent>
    </comment>
    <comment ref="H41" authorId="0" shapeId="1032" xr:uid="{15D7B2C2-9346-4EFB-B66B-EBCCC887FD65}">
      <text>
        <r>
          <rPr>
            <sz val="11"/>
            <color theme="1"/>
            <rFont val="Calibri"/>
            <family val="2"/>
            <scheme val="minor"/>
          </rPr>
          <t>Gowni, Karunakar (Ext):
Is this part of MVP? If not then we can ignore this row for now.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39</xdr:row>
                <xdr:rowOff>393700</xdr:rowOff>
              </from>
              <to>
                <xdr:col>8</xdr:col>
                <xdr:colOff>2019300</xdr:colOff>
                <xdr:row>42</xdr:row>
                <xdr:rowOff>101600</xdr:rowOff>
              </to>
            </anchor>
          </commentPr>
        </mc:Fallback>
      </mc:AlternateContent>
    </comment>
    <comment ref="H65" authorId="0" shapeId="1031" xr:uid="{ADAEA5B2-9742-4DF2-AA79-A8698D5D84A3}">
      <text>
        <r>
          <rPr>
            <sz val="11"/>
            <color theme="1"/>
            <rFont val="Calibri"/>
            <family val="2"/>
            <scheme val="minor"/>
          </rPr>
          <t>Gowni, Karunakar (Ext):
Ignore this - Specific to Arctic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63</xdr:row>
                <xdr:rowOff>393700</xdr:rowOff>
              </from>
              <to>
                <xdr:col>8</xdr:col>
                <xdr:colOff>2019300</xdr:colOff>
                <xdr:row>65</xdr:row>
                <xdr:rowOff>101600</xdr:rowOff>
              </to>
            </anchor>
          </commentPr>
        </mc:Fallback>
      </mc:AlternateContent>
    </comment>
    <comment ref="H66" authorId="0" shapeId="1030" xr:uid="{072AA32B-F27E-48E4-B19A-76CBA9AD521B}">
      <text>
        <r>
          <rPr>
            <sz val="11"/>
            <color theme="1"/>
            <rFont val="Calibri"/>
            <family val="2"/>
            <scheme val="minor"/>
          </rPr>
          <t>Gowni, Karunakar (Ext):
Ignore this - Specific to Arctic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64</xdr:row>
                <xdr:rowOff>647700</xdr:rowOff>
              </from>
              <to>
                <xdr:col>8</xdr:col>
                <xdr:colOff>2019300</xdr:colOff>
                <xdr:row>66</xdr:row>
                <xdr:rowOff>101600</xdr:rowOff>
              </to>
            </anchor>
          </commentPr>
        </mc:Fallback>
      </mc:AlternateContent>
    </comment>
    <comment ref="H67" authorId="0" shapeId="1029" xr:uid="{ABA26160-267E-4C0D-B296-8ABB10535A61}">
      <text>
        <r>
          <rPr>
            <sz val="11"/>
            <color theme="1"/>
            <rFont val="Calibri"/>
            <family val="2"/>
            <scheme val="minor"/>
          </rPr>
          <t>Gowni, Karunakar (Ext):
Ignore this - Specific to Arctic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65</xdr:row>
                <xdr:rowOff>647700</xdr:rowOff>
              </from>
              <to>
                <xdr:col>8</xdr:col>
                <xdr:colOff>2019300</xdr:colOff>
                <xdr:row>67</xdr:row>
                <xdr:rowOff>101600</xdr:rowOff>
              </to>
            </anchor>
          </commentPr>
        </mc:Fallback>
      </mc:AlternateContent>
    </comment>
    <comment ref="H70" authorId="0" shapeId="1028" xr:uid="{B1CAC9FA-9E22-4977-935A-02B7CA309AB4}">
      <text>
        <r>
          <rPr>
            <sz val="11"/>
            <color theme="1"/>
            <rFont val="Calibri"/>
            <family val="2"/>
            <scheme val="minor"/>
          </rPr>
          <t>Gowni, Karunakar (Ext):
WE need information on cloudflare rules for each site if any to be setup.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68</xdr:row>
                <xdr:rowOff>127000</xdr:rowOff>
              </from>
              <to>
                <xdr:col>8</xdr:col>
                <xdr:colOff>2019300</xdr:colOff>
                <xdr:row>70</xdr:row>
                <xdr:rowOff>101600</xdr:rowOff>
              </to>
            </anchor>
          </commentPr>
        </mc:Fallback>
      </mc:AlternateContent>
    </comment>
    <comment ref="H71" authorId="0" shapeId="1027" xr:uid="{D30BF296-C87F-481A-B2BA-D78400479CB4}">
      <text>
        <r>
          <rPr>
            <sz val="11"/>
            <color theme="1"/>
            <rFont val="Calibri"/>
            <family val="2"/>
            <scheme val="minor"/>
          </rPr>
          <t xml:space="preserve">Gowni, Karunakar (Ext):
Arctic Specific 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69</xdr:row>
                <xdr:rowOff>647700</xdr:rowOff>
              </from>
              <to>
                <xdr:col>8</xdr:col>
                <xdr:colOff>2019300</xdr:colOff>
                <xdr:row>71</xdr:row>
                <xdr:rowOff>355600</xdr:rowOff>
              </to>
            </anchor>
          </commentPr>
        </mc:Fallback>
      </mc:AlternateContent>
    </comment>
    <comment ref="H72" authorId="0" shapeId="1026" xr:uid="{052EAF83-8882-4C1E-B61E-F2015E813889}">
      <text>
        <r>
          <rPr>
            <sz val="11"/>
            <color theme="1"/>
            <rFont val="Calibri"/>
            <family val="2"/>
            <scheme val="minor"/>
          </rPr>
          <t xml:space="preserve">Gowni, Karunakar (Ext):
Only in case of migration. Can ignore if not migration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70</xdr:row>
                <xdr:rowOff>393700</xdr:rowOff>
              </from>
              <to>
                <xdr:col>8</xdr:col>
                <xdr:colOff>2019300</xdr:colOff>
                <xdr:row>72</xdr:row>
                <xdr:rowOff>355600</xdr:rowOff>
              </to>
            </anchor>
          </commentPr>
        </mc:Fallback>
      </mc:AlternateContent>
    </comment>
    <comment ref="H75" authorId="0" shapeId="1025" xr:uid="{6AB56C15-11FE-4126-AE46-EC9D70B5C8CE}">
      <text>
        <r>
          <rPr>
            <sz val="11"/>
            <color theme="1"/>
            <rFont val="Calibri"/>
            <family val="2"/>
            <scheme val="minor"/>
          </rPr>
          <t>Gowni, Karunakar (Ext):
Validate if applicable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73</xdr:row>
                <xdr:rowOff>393700</xdr:rowOff>
              </from>
              <to>
                <xdr:col>8</xdr:col>
                <xdr:colOff>2019300</xdr:colOff>
                <xdr:row>75</xdr:row>
                <xdr:rowOff>355600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Gowni, Karunakar (Ext)</author>
  </authors>
  <commentList>
    <comment ref="H14" authorId="0" shapeId="2060" xr:uid="{A92C9C34-14BB-42B3-B6FD-679F83DCD056}">
      <text>
        <r>
          <rPr>
            <sz val="11"/>
            <color theme="1"/>
            <rFont val="Calibri"/>
            <family val="2"/>
            <scheme val="minor"/>
          </rPr>
          <t>Gowni, Karunakar (Ext):
@bikram please confirm if MVP has search feature?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12</xdr:row>
                <xdr:rowOff>127000</xdr:rowOff>
              </from>
              <to>
                <xdr:col>8</xdr:col>
                <xdr:colOff>2019300</xdr:colOff>
                <xdr:row>14</xdr:row>
                <xdr:rowOff>355600</xdr:rowOff>
              </to>
            </anchor>
          </commentPr>
        </mc:Fallback>
      </mc:AlternateContent>
    </comment>
    <comment ref="H16" authorId="0" shapeId="2061" xr:uid="{7630EEC8-B907-4E1E-A1C4-09219BB1D38D}">
      <text>
        <r>
          <rPr>
            <sz val="11"/>
            <color theme="1"/>
            <rFont val="Calibri"/>
            <family val="2"/>
            <scheme val="minor"/>
          </rPr>
          <t xml:space="preserve">Gowni, Karunakar (Ext):
Since these are new sites, no existing cloudflare rules exists. @bikram to confirm.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14</xdr:row>
                <xdr:rowOff>393700</xdr:rowOff>
              </from>
              <to>
                <xdr:col>8</xdr:col>
                <xdr:colOff>2019300</xdr:colOff>
                <xdr:row>16</xdr:row>
                <xdr:rowOff>355600</xdr:rowOff>
              </to>
            </anchor>
          </commentPr>
        </mc:Fallback>
      </mc:AlternateContent>
    </comment>
    <comment ref="H22" authorId="0" shapeId="2059" xr:uid="{D851600F-F527-4AAB-A1B0-2A7EBDE4E49C}">
      <text>
        <r>
          <rPr>
            <sz val="11"/>
            <color theme="1"/>
            <rFont val="Calibri"/>
            <family val="2"/>
            <scheme val="minor"/>
          </rPr>
          <t xml:space="preserve">Gowni, Karunakar (Ext):
Since these are new sites, no existing cloudflare rules exists. @bikram to confirm.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20</xdr:row>
                <xdr:rowOff>127000</xdr:rowOff>
              </from>
              <to>
                <xdr:col>8</xdr:col>
                <xdr:colOff>2019300</xdr:colOff>
                <xdr:row>22</xdr:row>
                <xdr:rowOff>355600</xdr:rowOff>
              </to>
            </anchor>
          </commentPr>
        </mc:Fallback>
      </mc:AlternateContent>
    </comment>
    <comment ref="H28" authorId="0" shapeId="2058" xr:uid="{4FCAFA82-F15E-4915-9AD1-E7B9B4BBF46B}">
      <text>
        <r>
          <rPr>
            <sz val="11"/>
            <color theme="1"/>
            <rFont val="Calibri"/>
            <family val="2"/>
            <scheme val="minor"/>
          </rPr>
          <t>Gowni, Karunakar (Ext):
Assuming there will be no redirects required as it will be new site and not migration.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26</xdr:row>
                <xdr:rowOff>393700</xdr:rowOff>
              </from>
              <to>
                <xdr:col>8</xdr:col>
                <xdr:colOff>2019300</xdr:colOff>
                <xdr:row>30</xdr:row>
                <xdr:rowOff>114300</xdr:rowOff>
              </to>
            </anchor>
          </commentPr>
        </mc:Fallback>
      </mc:AlternateContent>
    </comment>
    <comment ref="H33" authorId="0" shapeId="2057" xr:uid="{F0B837DA-6F79-478D-A93E-C38EE100A2DF}">
      <text>
        <r>
          <rPr>
            <sz val="11"/>
            <color theme="1"/>
            <rFont val="Calibri"/>
            <family val="2"/>
            <scheme val="minor"/>
          </rPr>
          <t>Gowni, Karunakar (Ext):
Assuming there will be no redirects required as it will be new site and not migration.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31</xdr:row>
                <xdr:rowOff>393700</xdr:rowOff>
              </from>
              <to>
                <xdr:col>8</xdr:col>
                <xdr:colOff>2019300</xdr:colOff>
                <xdr:row>33</xdr:row>
                <xdr:rowOff>355600</xdr:rowOff>
              </to>
            </anchor>
          </commentPr>
        </mc:Fallback>
      </mc:AlternateContent>
    </comment>
    <comment ref="H41" authorId="0" shapeId="2056" xr:uid="{55CEEA1E-F5FE-4530-9ADD-16BA6CF52D64}">
      <text>
        <r>
          <rPr>
            <sz val="11"/>
            <color theme="1"/>
            <rFont val="Calibri"/>
            <family val="2"/>
            <scheme val="minor"/>
          </rPr>
          <t>Gowni, Karunakar (Ext):
Is this part of MVP? If not then we can ignore this row for now.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39</xdr:row>
                <xdr:rowOff>393700</xdr:rowOff>
              </from>
              <to>
                <xdr:col>8</xdr:col>
                <xdr:colOff>2019300</xdr:colOff>
                <xdr:row>42</xdr:row>
                <xdr:rowOff>101600</xdr:rowOff>
              </to>
            </anchor>
          </commentPr>
        </mc:Fallback>
      </mc:AlternateContent>
    </comment>
    <comment ref="H65" authorId="0" shapeId="2055" xr:uid="{8C7953D0-04A3-479E-AA8E-0A33D17EE352}">
      <text>
        <r>
          <rPr>
            <sz val="11"/>
            <color theme="1"/>
            <rFont val="Calibri"/>
            <family val="2"/>
            <scheme val="minor"/>
          </rPr>
          <t>Gowni, Karunakar (Ext):
Ignore this - Specific to Arctic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63</xdr:row>
                <xdr:rowOff>393700</xdr:rowOff>
              </from>
              <to>
                <xdr:col>8</xdr:col>
                <xdr:colOff>2019300</xdr:colOff>
                <xdr:row>64</xdr:row>
                <xdr:rowOff>876300</xdr:rowOff>
              </to>
            </anchor>
          </commentPr>
        </mc:Fallback>
      </mc:AlternateContent>
    </comment>
    <comment ref="H66" authorId="0" shapeId="2054" xr:uid="{75F63378-D050-4006-ACFC-FB43DE0BBD7E}">
      <text>
        <r>
          <rPr>
            <sz val="11"/>
            <color theme="1"/>
            <rFont val="Calibri"/>
            <family val="2"/>
            <scheme val="minor"/>
          </rPr>
          <t>Gowni, Karunakar (Ext):
Ignore this - Specific to Arctic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64</xdr:row>
                <xdr:rowOff>901700</xdr:rowOff>
              </from>
              <to>
                <xdr:col>8</xdr:col>
                <xdr:colOff>2019300</xdr:colOff>
                <xdr:row>66</xdr:row>
                <xdr:rowOff>101600</xdr:rowOff>
              </to>
            </anchor>
          </commentPr>
        </mc:Fallback>
      </mc:AlternateContent>
    </comment>
    <comment ref="H67" authorId="0" shapeId="2053" xr:uid="{DC6DBE43-0517-4F02-9536-CAED1F9E3DC1}">
      <text>
        <r>
          <rPr>
            <sz val="11"/>
            <color theme="1"/>
            <rFont val="Calibri"/>
            <family val="2"/>
            <scheme val="minor"/>
          </rPr>
          <t>Gowni, Karunakar (Ext):
Ignore this - Specific to Arctic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65</xdr:row>
                <xdr:rowOff>647700</xdr:rowOff>
              </from>
              <to>
                <xdr:col>8</xdr:col>
                <xdr:colOff>2019300</xdr:colOff>
                <xdr:row>67</xdr:row>
                <xdr:rowOff>101600</xdr:rowOff>
              </to>
            </anchor>
          </commentPr>
        </mc:Fallback>
      </mc:AlternateContent>
    </comment>
    <comment ref="H70" authorId="0" shapeId="2052" xr:uid="{CDB10092-3CDB-4E77-A8F2-12947F4337AF}">
      <text>
        <r>
          <rPr>
            <sz val="11"/>
            <color theme="1"/>
            <rFont val="Calibri"/>
            <family val="2"/>
            <scheme val="minor"/>
          </rPr>
          <t>Gowni, Karunakar (Ext):
WE need information on cloudflare rules for each site if any to be setup.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68</xdr:row>
                <xdr:rowOff>127000</xdr:rowOff>
              </from>
              <to>
                <xdr:col>8</xdr:col>
                <xdr:colOff>2019300</xdr:colOff>
                <xdr:row>70</xdr:row>
                <xdr:rowOff>101600</xdr:rowOff>
              </to>
            </anchor>
          </commentPr>
        </mc:Fallback>
      </mc:AlternateContent>
    </comment>
    <comment ref="H71" authorId="0" shapeId="2051" xr:uid="{904C64BD-E36C-40D1-B086-FFD31B08963A}">
      <text>
        <r>
          <rPr>
            <sz val="11"/>
            <color theme="1"/>
            <rFont val="Calibri"/>
            <family val="2"/>
            <scheme val="minor"/>
          </rPr>
          <t xml:space="preserve">Gowni, Karunakar (Ext):
Arctic Specific 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69</xdr:row>
                <xdr:rowOff>647700</xdr:rowOff>
              </from>
              <to>
                <xdr:col>8</xdr:col>
                <xdr:colOff>2019300</xdr:colOff>
                <xdr:row>71</xdr:row>
                <xdr:rowOff>355600</xdr:rowOff>
              </to>
            </anchor>
          </commentPr>
        </mc:Fallback>
      </mc:AlternateContent>
    </comment>
    <comment ref="H72" authorId="0" shapeId="2050" xr:uid="{56A15A6A-7DE8-4C8F-B975-8519130B00CB}">
      <text>
        <r>
          <rPr>
            <sz val="11"/>
            <color theme="1"/>
            <rFont val="Calibri"/>
            <family val="2"/>
            <scheme val="minor"/>
          </rPr>
          <t xml:space="preserve">Gowni, Karunakar (Ext):
Only in case of migration. Can ignore if not migration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70</xdr:row>
                <xdr:rowOff>393700</xdr:rowOff>
              </from>
              <to>
                <xdr:col>8</xdr:col>
                <xdr:colOff>2019300</xdr:colOff>
                <xdr:row>72</xdr:row>
                <xdr:rowOff>355600</xdr:rowOff>
              </to>
            </anchor>
          </commentPr>
        </mc:Fallback>
      </mc:AlternateContent>
    </comment>
    <comment ref="H75" authorId="0" shapeId="2049" xr:uid="{B29872E8-1DAE-49D2-B660-FD8DC5F0ED6B}">
      <text>
        <r>
          <rPr>
            <sz val="11"/>
            <color theme="1"/>
            <rFont val="Calibri"/>
            <family val="2"/>
            <scheme val="minor"/>
          </rPr>
          <t>Gowni, Karunakar (Ext):
Validate if applicable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8</xdr:col>
                <xdr:colOff>190500</xdr:colOff>
                <xdr:row>73</xdr:row>
                <xdr:rowOff>393700</xdr:rowOff>
              </from>
              <to>
                <xdr:col>8</xdr:col>
                <xdr:colOff>2019300</xdr:colOff>
                <xdr:row>75</xdr:row>
                <xdr:rowOff>355600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<sst xmlns="http://purl.oclc.org/ooxml/spreadsheetml/main" count="947" uniqueCount="149">
  <si>
    <t xml:space="preserve"> Site Launch Activity Tracker</t>
  </si>
  <si>
    <t>PROGRESS</t>
  </si>
  <si>
    <t>Domain Names</t>
  </si>
  <si>
    <t>Pre-Launch</t>
  </si>
  <si>
    <t>Live Site</t>
  </si>
  <si>
    <t>&lt;sitename&gt;</t>
  </si>
  <si>
    <t>Dry Run</t>
  </si>
  <si>
    <t xml:space="preserve"> PROD / Subfolder</t>
  </si>
  <si>
    <t>prod.arctic.novartis.com/biome</t>
  </si>
  <si>
    <t>Launch</t>
  </si>
  <si>
    <t>Dry-Run Live site</t>
  </si>
  <si>
    <t>dry-run654.novartis.com</t>
  </si>
  <si>
    <t>Dummy</t>
  </si>
  <si>
    <t>ID</t>
  </si>
  <si>
    <t>Phase</t>
  </si>
  <si>
    <t>Predecessor</t>
  </si>
  <si>
    <t>Start Date</t>
  </si>
  <si>
    <t>Start Time UTC</t>
  </si>
  <si>
    <t>Duration</t>
  </si>
  <si>
    <t>End Date / Time UTC</t>
  </si>
  <si>
    <t>Task</t>
  </si>
  <si>
    <t>Site</t>
  </si>
  <si>
    <t>Owner(s)</t>
  </si>
  <si>
    <t>Status</t>
  </si>
  <si>
    <t>Description / Remarks</t>
  </si>
  <si>
    <t>Improvements</t>
  </si>
  <si>
    <t>1 - Pre-Launch</t>
  </si>
  <si>
    <t>Beginning of pre-launch activities</t>
  </si>
  <si>
    <t>-</t>
  </si>
  <si>
    <t>All</t>
  </si>
  <si>
    <t>Pending</t>
  </si>
  <si>
    <t>Final validation of domain names and DNS settings</t>
  </si>
  <si>
    <t>DevOps</t>
  </si>
  <si>
    <t>Module review (Recommendations around modules to be disabled on prod env)</t>
  </si>
  <si>
    <t>&lt;sitename1-internalurl&gt;</t>
  </si>
  <si>
    <t>Dev Team</t>
  </si>
  <si>
    <t>Validate CDN configuration</t>
  </si>
  <si>
    <t>Check the Acquia Search settings are correctly able to connect to solr server.</t>
  </si>
  <si>
    <t>Final review of security updates to core and contrib</t>
  </si>
  <si>
    <t>Share the existing CloudFlare rules for &lt;sitename&gt; to the Transition Lead</t>
  </si>
  <si>
    <t>&lt;sitename1&gt;</t>
  </si>
  <si>
    <t>Caching configuration validation (JS/CSS aggregation, Memcache, cache bins, cache TTLs, etc.)</t>
  </si>
  <si>
    <t xml:space="preserve">Clean-up of test content </t>
  </si>
  <si>
    <t>Transition Lead</t>
  </si>
  <si>
    <t>Validate correct SSL configuration in place</t>
  </si>
  <si>
    <t>Review footer menus settings</t>
  </si>
  <si>
    <t>Confirm cron enabled and firing successfully</t>
  </si>
  <si>
    <t>Identify the CloudFlare rules to disable as part of the launch and share the details to CoE</t>
  </si>
  <si>
    <t>Site information Front page URL, E-Mail id and name</t>
  </si>
  <si>
    <t>Verify platform hardware and software configurations (sizing, APC, Varnish etc)</t>
  </si>
  <si>
    <t>Acquia (TAM)
CoE</t>
  </si>
  <si>
    <t>Adjust outgoing notification email address as needed, e.g. &lt;client-donotreply@sitename.com&gt;</t>
  </si>
  <si>
    <t>Transition Lead
Dev Ops</t>
  </si>
  <si>
    <t>Ensure that GTM ID is correctly set and Google Analytics receives the data &amp; Taliem setup is correct and data is collected</t>
  </si>
  <si>
    <t>Confirm that all integration points with 3rd parties are pointing to provider's PROD environment</t>
  </si>
  <si>
    <t>Create and share the redirects to CoE</t>
  </si>
  <si>
    <t>Confirm Insight Score, review recommendations</t>
  </si>
  <si>
    <t>Configure domain for Recaptcha</t>
  </si>
  <si>
    <t>Not Applicable</t>
  </si>
  <si>
    <t>Enable New Relic (confirm data recording)</t>
  </si>
  <si>
    <t>Rename admin user (do not leave as admin)</t>
  </si>
  <si>
    <t>Dev Team
Transition Lead</t>
  </si>
  <si>
    <t>Implement the shared redirects in CloudFlare, but leave them as disabled</t>
  </si>
  <si>
    <t>CoE</t>
  </si>
  <si>
    <t>Run Link check against PROD environment</t>
  </si>
  <si>
    <t>Ensure that no URLs are hard coded to STG, QA, DEV, or www environments. Validate redirects at Drupal level</t>
  </si>
  <si>
    <t>Drupal site performance audit</t>
  </si>
  <si>
    <t>Load Testing</t>
  </si>
  <si>
    <t>Disable UID 1</t>
  </si>
  <si>
    <t>Disable test accounts</t>
  </si>
  <si>
    <t>Correct Link check findings</t>
  </si>
  <si>
    <t>Content Review and Sign-off</t>
  </si>
  <si>
    <t>Transition Lead
Site Owner</t>
  </si>
  <si>
    <t>Request OneTrust team for initial scan</t>
  </si>
  <si>
    <t>Final review of logged errors, warnings, and notices</t>
  </si>
  <si>
    <t>Remediation of Audits and Tests</t>
  </si>
  <si>
    <t>2 - Dry Run</t>
  </si>
  <si>
    <t>Create content DB Backup</t>
  </si>
  <si>
    <t>Cancelled</t>
  </si>
  <si>
    <t>Beginning of Dry Run Meeting</t>
  </si>
  <si>
    <t>Do we have a list of Dry run activities or is it the dummy url we talked about and purely Content activity ?</t>
  </si>
  <si>
    <t>Review of dry run activities</t>
  </si>
  <si>
    <t>Review of dry-run findings and prioritization of remediation actions</t>
  </si>
  <si>
    <t>End of Dry Run Meeting</t>
  </si>
  <si>
    <t>3 - Launch</t>
  </si>
  <si>
    <t>Create content DB Backup for all sites already in PROD</t>
  </si>
  <si>
    <t>Validate SSL configuration</t>
  </si>
  <si>
    <t>Deploy - Switch the code to approved tag</t>
  </si>
  <si>
    <t>Clear Varnish</t>
  </si>
  <si>
    <t>Dev Ops</t>
  </si>
  <si>
    <t>Validate that user login is working</t>
  </si>
  <si>
    <t>Beginning of Launch Meeting</t>
  </si>
  <si>
    <t>Summarize launch meeting agenda and tasks</t>
  </si>
  <si>
    <t>Summarize scope of hypercare</t>
  </si>
  <si>
    <t>Get green light from Development - CoE</t>
  </si>
  <si>
    <t>Technical Product Owner</t>
  </si>
  <si>
    <t>Get green light from Platform - Acquia</t>
  </si>
  <si>
    <t>Acquia</t>
  </si>
  <si>
    <t>Get green light from Governance</t>
  </si>
  <si>
    <t>Should this be including Security and perfromance review tasks from "Week of Launch"?</t>
  </si>
  <si>
    <t>Get green light from Transition Lead</t>
  </si>
  <si>
    <t>Should this be validating that all steps have been completed as part of "Week of launch" ? activity like:
- Launch Readiness 
- Configuration review</t>
  </si>
  <si>
    <t>Get green light from site owner</t>
  </si>
  <si>
    <t>Site Owner</t>
  </si>
  <si>
    <t>Give overall green light to start launch process</t>
  </si>
  <si>
    <t>Confirm completion of content DB Backup</t>
  </si>
  <si>
    <t>NA</t>
  </si>
  <si>
    <t>This Mapping has to be done in Acquia cloud domain level, in Cloudflare existing mapping should work fine</t>
  </si>
  <si>
    <t>Flash necessary caches (CloudFlare, Drupal, Varnish, ....)</t>
  </si>
  <si>
    <t>These steps should not be required as part of Go-live</t>
  </si>
  <si>
    <t>Validate that cookie banner is correctly triggered when accessing the site in anonymous mode</t>
  </si>
  <si>
    <t>Transition Lead
Business</t>
  </si>
  <si>
    <t>Ensure that all redirects are in place and working as expected</t>
  </si>
  <si>
    <t>Check that the internal search works as expected</t>
  </si>
  <si>
    <t>Uncover any broken links or links pointing to the back-end (e.g. https://prod.arctic.novartis.com )</t>
  </si>
  <si>
    <t>Ensure that accessing the live site through http:// redirects visitor to https://</t>
  </si>
  <si>
    <t>Ensure that the job search works as expected</t>
  </si>
  <si>
    <t>Ensure that the news archive works as expected</t>
  </si>
  <si>
    <t>Ensure that Google Analytics receives the click data from the live site.</t>
  </si>
  <si>
    <t>Review of the launch validation findings and prioritization</t>
  </si>
  <si>
    <t>Acceptance of the site by the site owner</t>
  </si>
  <si>
    <t>Enable shield on legacy site</t>
  </si>
  <si>
    <t>End of Launch Meeting</t>
  </si>
  <si>
    <t>Add that www and naked domain names are in the Novartis Arctic EMEA docroot from Acquia cloud</t>
  </si>
  <si>
    <t>DevOps
DevTeam</t>
  </si>
  <si>
    <t>4 - Rollback</t>
  </si>
  <si>
    <t>End of Rollback process</t>
  </si>
  <si>
    <t>Initiate Rollback</t>
  </si>
  <si>
    <t>5 - Hypercare</t>
  </si>
  <si>
    <t>Beginning of Hypercare</t>
  </si>
  <si>
    <t>Share the "Your Site is Live, Now What" document</t>
  </si>
  <si>
    <t>Revalidate cookie banner after completion of the OneTrust rescan</t>
  </si>
  <si>
    <t>Inform the site owner about the end of hypercare</t>
  </si>
  <si>
    <t>End of Hypercare</t>
  </si>
  <si>
    <t>Arctic Site Launch Issue Tracker</t>
  </si>
  <si>
    <t>Summary</t>
  </si>
  <si>
    <t>Description</t>
  </si>
  <si>
    <t>Reporter</t>
  </si>
  <si>
    <t>Importance</t>
  </si>
  <si>
    <t>Remarks / Follow Ups</t>
  </si>
  <si>
    <t>Issue Status</t>
  </si>
  <si>
    <t>Urgent</t>
  </si>
  <si>
    <t>In Progress</t>
  </si>
  <si>
    <t>High</t>
  </si>
  <si>
    <t>Completed</t>
  </si>
  <si>
    <t>&lt;sitename2&gt;</t>
  </si>
  <si>
    <t>Medium</t>
  </si>
  <si>
    <t>Low</t>
  </si>
  <si>
    <t>On Hold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</si>
</sst>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[hh]:mm:ss"/>
    <numFmt numFmtId="166" formatCode="000"/>
    <numFmt numFmtId="167" formatCode="hh:mm:ss\ \U\T\C"/>
    <numFmt numFmtId="168" formatCode="yyyy/mm/dd\ \ _ \ hh:mm:ss\ \U\T\C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16"/>
      <color theme="9" tint="0.59999389629810485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1" tint="0.499984740745262"/>
      <name val="Arial"/>
      <family val="2"/>
    </font>
    <font>
      <sz val="11"/>
      <name val="Calibri"/>
      <family val="2"/>
      <scheme val="minor"/>
    </font>
    <font>
      <i/>
      <sz val="11"/>
      <color rgb="FF000000"/>
      <name val="Calibri"/>
      <charset val="1"/>
    </font>
    <font>
      <i/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</fills>
  <borders count="23">
    <border>
      <start/>
      <end/>
      <top/>
      <bottom/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thin">
        <color theme="1" tint="0.499984740745262"/>
      </end>
      <top/>
      <bottom/>
      <diagonal/>
    </border>
    <border>
      <start style="thin">
        <color theme="1" tint="0.499984740745262"/>
      </start>
      <end style="thin">
        <color theme="1" tint="0.499984740745262"/>
      </end>
      <top/>
      <bottom/>
      <diagonal/>
    </border>
    <border>
      <start style="thin">
        <color theme="1" tint="0.499984740745262"/>
      </start>
      <end/>
      <top/>
      <bottom/>
      <diagonal/>
    </border>
    <border>
      <start style="thin">
        <color theme="0"/>
      </start>
      <end style="medium">
        <color indexed="64"/>
      </end>
      <top style="medium">
        <color indexed="64"/>
      </top>
      <bottom style="thin">
        <color theme="0"/>
      </bottom>
      <diagonal/>
    </border>
    <border>
      <start style="thin">
        <color theme="0"/>
      </start>
      <end style="medium">
        <color indexed="64"/>
      </end>
      <top style="thin">
        <color theme="0"/>
      </top>
      <bottom style="thin">
        <color theme="0"/>
      </bottom>
      <diagonal/>
    </border>
    <border>
      <start style="thin">
        <color theme="0"/>
      </start>
      <end style="medium">
        <color indexed="64"/>
      </end>
      <top style="thin">
        <color theme="0"/>
      </top>
      <bottom style="medium">
        <color indexed="64"/>
      </bottom>
      <diagonal/>
    </border>
    <border>
      <start style="medium">
        <color indexed="64"/>
      </start>
      <end style="thin">
        <color theme="0"/>
      </end>
      <top style="medium">
        <color indexed="64"/>
      </top>
      <bottom/>
      <diagonal/>
    </border>
    <border>
      <start style="medium">
        <color indexed="64"/>
      </start>
      <end style="thin">
        <color theme="0"/>
      </end>
      <top/>
      <bottom/>
      <diagonal/>
    </border>
    <border>
      <start style="medium">
        <color indexed="64"/>
      </start>
      <end style="thin">
        <color theme="0"/>
      </end>
      <top/>
      <bottom style="medium">
        <color indexed="64"/>
      </bottom>
      <diagonal/>
    </border>
    <border>
      <start style="medium">
        <color auto="1"/>
      </start>
      <end style="medium">
        <color auto="1"/>
      </end>
      <top/>
      <bottom style="medium">
        <color auto="1"/>
      </bottom>
      <diagonal/>
    </border>
    <border>
      <start style="medium">
        <color rgb="FFA3A3A3"/>
      </start>
      <end style="medium">
        <color rgb="FFA3A3A3"/>
      </end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theme="0"/>
      </end>
      <top/>
      <bottom style="thick">
        <color theme="0"/>
      </bottom>
      <diagonal/>
    </border>
    <border>
      <start style="thin">
        <color theme="0"/>
      </start>
      <end style="thin">
        <color theme="0"/>
      </end>
      <top/>
      <bottom style="thick">
        <color theme="0"/>
      </bottom>
      <diagonal/>
    </border>
    <border>
      <start/>
      <end style="thin">
        <color theme="0"/>
      </end>
      <top style="thin">
        <color theme="0"/>
      </top>
      <bottom style="thin">
        <color theme="0"/>
      </bottom>
      <diagonal/>
    </border>
    <border>
      <start style="thin">
        <color theme="0"/>
      </start>
      <end style="thin">
        <color theme="0"/>
      </end>
      <top style="thin">
        <color theme="0"/>
      </top>
      <bottom style="thin">
        <color theme="0"/>
      </bottom>
      <diagonal/>
    </border>
    <border>
      <start style="thin">
        <color theme="0"/>
      </start>
      <end/>
      <top style="thin">
        <color theme="0"/>
      </top>
      <bottom style="thin">
        <color theme="0"/>
      </bottom>
      <diagonal/>
    </border>
    <border>
      <start style="thin">
        <color theme="0"/>
      </start>
      <end style="medium">
        <color indexed="64"/>
      </end>
      <top style="thin">
        <color theme="0"/>
      </top>
      <bottom/>
      <diagonal/>
    </border>
    <border>
      <start style="thin">
        <color theme="0"/>
      </start>
      <end/>
      <top/>
      <bottom style="thick">
        <color theme="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9" fontId="2" fillId="0" borderId="0" xfId="2" applyFont="1" applyAlignment="1">
      <alignment horizontal="center"/>
    </xf>
    <xf numFmtId="0" fontId="9" fillId="4" borderId="1" xfId="3" applyFont="1" applyFill="1" applyBorder="1" applyAlignment="1">
      <alignment horizontal="right"/>
    </xf>
    <xf numFmtId="0" fontId="9" fillId="4" borderId="3" xfId="3" applyFont="1" applyFill="1" applyBorder="1" applyAlignment="1">
      <alignment horizontal="right"/>
    </xf>
    <xf numFmtId="164" fontId="0" fillId="3" borderId="7" xfId="0" applyNumberFormat="1" applyFill="1" applyBorder="1" applyAlignment="1">
      <alignment horizontal="left" vertical="center" wrapText="1" indent="1"/>
    </xf>
    <xf numFmtId="164" fontId="0" fillId="3" borderId="8" xfId="0" applyNumberFormat="1" applyFill="1" applyBorder="1" applyAlignment="1">
      <alignment horizontal="left" vertical="center" wrapText="1" indent="1"/>
    </xf>
    <xf numFmtId="164" fontId="0" fillId="3" borderId="9" xfId="0" applyNumberFormat="1" applyFill="1" applyBorder="1" applyAlignment="1">
      <alignment horizontal="left" vertical="center" wrapText="1" indent="1"/>
    </xf>
    <xf numFmtId="164" fontId="0" fillId="3" borderId="0" xfId="0" applyNumberFormat="1" applyFill="1" applyAlignment="1">
      <alignment horizontal="left" vertical="center" wrapText="1" indent="1"/>
    </xf>
    <xf numFmtId="9" fontId="2" fillId="0" borderId="10" xfId="2" applyFont="1" applyBorder="1" applyAlignment="1">
      <alignment horizontal="center"/>
    </xf>
    <xf numFmtId="9" fontId="2" fillId="0" borderId="11" xfId="2" applyFont="1" applyBorder="1" applyAlignment="1">
      <alignment horizontal="center"/>
    </xf>
    <xf numFmtId="9" fontId="2" fillId="0" borderId="12" xfId="2" applyFont="1" applyBorder="1" applyAlignment="1">
      <alignment horizontal="center"/>
    </xf>
    <xf numFmtId="22" fontId="0" fillId="0" borderId="0" xfId="0" applyNumberFormat="1"/>
    <xf numFmtId="0" fontId="12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0" fillId="6" borderId="14" xfId="0" applyFill="1" applyBorder="1" applyAlignment="1">
      <alignment vertical="center" wrapText="1"/>
    </xf>
    <xf numFmtId="14" fontId="11" fillId="5" borderId="13" xfId="0" applyNumberFormat="1" applyFont="1" applyFill="1" applyBorder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4" fontId="0" fillId="0" borderId="0" xfId="0" applyNumberFormat="1"/>
    <xf numFmtId="22" fontId="0" fillId="0" borderId="15" xfId="0" applyNumberFormat="1" applyBorder="1"/>
    <xf numFmtId="164" fontId="0" fillId="3" borderId="21" xfId="0" applyNumberFormat="1" applyFill="1" applyBorder="1" applyAlignment="1">
      <alignment horizontal="left" vertical="center" wrapText="1" indent="1"/>
    </xf>
    <xf numFmtId="0" fontId="14" fillId="0" borderId="16" xfId="0" applyFont="1" applyBorder="1"/>
    <xf numFmtId="0" fontId="14" fillId="0" borderId="17" xfId="0" applyFont="1" applyBorder="1"/>
    <xf numFmtId="0" fontId="14" fillId="0" borderId="17" xfId="0" applyFont="1" applyBorder="1" applyAlignment="1">
      <alignment horizontal="center"/>
    </xf>
    <xf numFmtId="0" fontId="14" fillId="0" borderId="22" xfId="0" applyFont="1" applyBorder="1"/>
    <xf numFmtId="166" fontId="17" fillId="0" borderId="18" xfId="0" applyNumberFormat="1" applyFont="1" applyBorder="1" applyAlignment="1">
      <alignment horizontal="center" vertical="top"/>
    </xf>
    <xf numFmtId="0" fontId="15" fillId="0" borderId="19" xfId="0" applyFont="1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6" fillId="0" borderId="19" xfId="1" applyFill="1" applyBorder="1" applyAlignment="1">
      <alignment vertical="top" wrapText="1"/>
    </xf>
    <xf numFmtId="0" fontId="18" fillId="0" borderId="0" xfId="3" applyFont="1" applyFill="1"/>
    <xf numFmtId="0" fontId="16" fillId="0" borderId="0" xfId="3" applyFont="1" applyFill="1"/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167" fontId="2" fillId="0" borderId="15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10" fillId="4" borderId="4" xfId="0" applyFont="1" applyFill="1" applyBorder="1" applyAlignment="1">
      <alignment horizontal="left" vertical="center" indent="1"/>
    </xf>
    <xf numFmtId="0" fontId="10" fillId="4" borderId="5" xfId="0" applyFont="1" applyFill="1" applyBorder="1" applyAlignment="1">
      <alignment horizontal="left" vertical="center" indent="1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right" vertical="center" indent="2"/>
    </xf>
    <xf numFmtId="0" fontId="10" fillId="4" borderId="6" xfId="0" applyFont="1" applyFill="1" applyBorder="1" applyAlignment="1">
      <alignment horizontal="right" vertical="center" indent="2"/>
    </xf>
  </cellXfs>
  <cellStyles count="4">
    <cellStyle name="Good" xfId="3" builtinId="26"/>
    <cellStyle name="Hyperlink" xfId="1" builtinId="8"/>
    <cellStyle name="Normal" xfId="0" builtinId="0"/>
    <cellStyle name="Per cent" xfId="2" builtinId="5"/>
  </cellStyles>
  <dxfs count="212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499984740745262"/>
        <name val="Arial"/>
        <scheme val="none"/>
      </font>
      <numFmt numFmtId="166" formatCode="0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start/>
        <end style="thin">
          <color theme="0"/>
        </end>
        <top style="thin">
          <color theme="0"/>
        </top>
        <bottom style="thin">
          <color theme="0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start style="thin">
          <color theme="0"/>
        </start>
        <end style="thin">
          <color theme="0"/>
        </end>
        <top/>
        <bottom/>
      </border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b/>
        <i/>
        <color rgb="FFFFFF00"/>
      </font>
      <fill>
        <patternFill>
          <bgColor rgb="FFC0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alignment horizontal="general" vertical="center" textRotation="0" wrapText="1" indent="0" justifyLastLine="0" shrinkToFit="0" readingOrder="0"/>
    </dxf>
    <dxf>
      <font>
        <i/>
      </font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</font>
      <numFmt numFmtId="168" formatCode="yyyy/mm/dd\ \ _ \ hh:mm:ss\ \U\T\C"/>
      <alignment horizontal="center" vertical="center" textRotation="0" wrapText="1" indent="0" justifyLastLine="0" shrinkToFit="0" readingOrder="0"/>
    </dxf>
    <dxf>
      <numFmt numFmtId="165" formatCode="[hh]:mm:ss"/>
      <alignment horizontal="center" vertical="center" textRotation="0" wrapText="1" indent="0" justifyLastLine="0" shrinkToFit="0" readingOrder="0"/>
    </dxf>
    <dxf>
      <font>
        <b/>
      </font>
      <numFmt numFmtId="167" formatCode="hh:mm:ss\ \U\T\C"/>
      <alignment horizontal="center" vertical="center" textRotation="0" wrapText="1" indent="0" justifyLastLine="0" shrinkToFit="0" readingOrder="0"/>
    </dxf>
    <dxf>
      <font>
        <b/>
      </font>
      <numFmt numFmtId="169" formatCode="yyyy/mm/dd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numFmt numFmtId="166" formatCode="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start style="medium">
          <color rgb="FFA3A3A3"/>
        </start>
        <end style="medium">
          <color rgb="FFA3A3A3"/>
        </end>
        <top/>
        <bottom/>
      </border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b val="0"/>
        <i/>
        <color theme="4" tint="0.79998168889431442"/>
      </font>
      <fill>
        <patternFill>
          <bgColor theme="4" tint="-0.24994659260841701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b/>
        <i val="0"/>
        <color rgb="FF92D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>
          <bgColor theme="0"/>
        </patternFill>
      </fill>
    </dxf>
    <dxf>
      <font>
        <b/>
        <i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FF8C71"/>
      </font>
      <fill>
        <patternFill>
          <bgColor theme="0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 val="0"/>
        <color rgb="FFC59EE2"/>
      </font>
      <fill>
        <patternFill>
          <bgColor theme="0"/>
        </patternFill>
      </fill>
    </dxf>
    <dxf>
      <font>
        <b/>
        <i/>
        <color rgb="FF7030A0"/>
      </font>
      <fill>
        <patternFill>
          <bgColor rgb="FFEDE2F6"/>
        </patternFill>
      </fill>
    </dxf>
    <dxf>
      <font>
        <b/>
        <i val="0"/>
        <color rgb="FF92D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>
          <bgColor theme="0"/>
        </patternFill>
      </fill>
    </dxf>
    <dxf>
      <font>
        <b/>
        <i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FF8C71"/>
      </font>
      <fill>
        <patternFill>
          <bgColor theme="0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 val="0"/>
        <color rgb="FFC59EE2"/>
      </font>
      <fill>
        <patternFill>
          <bgColor theme="0"/>
        </patternFill>
      </fill>
    </dxf>
    <dxf>
      <font>
        <b/>
        <i/>
        <color rgb="FF7030A0"/>
      </font>
      <fill>
        <patternFill>
          <bgColor rgb="FFEDE2F6"/>
        </patternFill>
      </fill>
    </dxf>
    <dxf>
      <font>
        <b/>
        <i val="0"/>
        <color rgb="FF92D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>
          <bgColor theme="0"/>
        </patternFill>
      </fill>
    </dxf>
    <dxf>
      <font>
        <b/>
        <i/>
        <color theme="9" tint="-0.24994659260841701"/>
      </font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1DAFF"/>
        </patternFill>
      </fill>
    </dxf>
    <dxf>
      <fill>
        <patternFill>
          <bgColor theme="7"/>
        </patternFill>
      </fill>
    </dxf>
    <dxf>
      <font>
        <color theme="1" tint="0.499984740745262"/>
      </font>
      <fill>
        <patternFill>
          <bgColor theme="0" tint="-4.9989318521683403E-2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1" tint="0.3499862666707357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alignment horizontal="general" vertical="center" textRotation="0" wrapText="1" indent="0" justifyLastLine="0" shrinkToFit="0" readingOrder="0"/>
    </dxf>
    <dxf>
      <font>
        <i/>
      </font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</font>
      <numFmt numFmtId="168" formatCode="yyyy/mm/dd\ \ _ \ hh:mm:ss\ \U\T\C"/>
      <alignment horizontal="center" vertical="center" textRotation="0" wrapText="1" indent="0" justifyLastLine="0" shrinkToFit="0" readingOrder="0"/>
    </dxf>
    <dxf>
      <numFmt numFmtId="165" formatCode="[hh]:mm:ss"/>
      <alignment horizontal="center" vertical="center" textRotation="0" wrapText="1" indent="0" justifyLastLine="0" shrinkToFit="0" readingOrder="0"/>
    </dxf>
    <dxf>
      <font>
        <b/>
      </font>
      <numFmt numFmtId="167" formatCode="hh:mm:ss\ \U\T\C"/>
      <alignment horizontal="center" vertical="center" textRotation="0" wrapText="1" indent="0" justifyLastLine="0" shrinkToFit="0" readingOrder="0"/>
    </dxf>
    <dxf>
      <font>
        <b/>
      </font>
      <numFmt numFmtId="169" formatCode="yyyy/mm/dd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0.499984740745262"/>
        <name val="Calibri"/>
        <scheme val="minor"/>
      </font>
      <numFmt numFmtId="166" formatCode="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 outline="0">
        <start style="medium">
          <color rgb="FFA3A3A3"/>
        </start>
        <end style="medium">
          <color rgb="FFA3A3A3"/>
        </end>
        <top/>
        <bottom/>
      </border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b val="0"/>
        <i/>
        <color theme="4" tint="0.79998168889431442"/>
      </font>
      <fill>
        <patternFill>
          <bgColor theme="4" tint="-0.24994659260841701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b/>
        <i val="0"/>
        <color rgb="FF92D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>
          <bgColor theme="0"/>
        </patternFill>
      </fill>
    </dxf>
    <dxf>
      <font>
        <b/>
        <i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FF8C71"/>
      </font>
      <fill>
        <patternFill>
          <bgColor theme="0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 val="0"/>
        <color rgb="FFC59EE2"/>
      </font>
      <fill>
        <patternFill>
          <bgColor theme="0"/>
        </patternFill>
      </fill>
    </dxf>
    <dxf>
      <font>
        <b/>
        <i/>
        <color rgb="FF7030A0"/>
      </font>
      <fill>
        <patternFill>
          <bgColor rgb="FFEDE2F6"/>
        </patternFill>
      </fill>
    </dxf>
    <dxf>
      <font>
        <b/>
        <i val="0"/>
        <color rgb="FF92D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>
          <bgColor theme="0"/>
        </patternFill>
      </fill>
    </dxf>
    <dxf>
      <font>
        <b/>
        <i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FF8C71"/>
      </font>
      <fill>
        <patternFill>
          <bgColor theme="0"/>
        </patternFill>
      </fill>
    </dxf>
    <dxf>
      <font>
        <b/>
        <i/>
        <color rgb="FFC00000"/>
      </font>
      <fill>
        <patternFill>
          <bgColor theme="5" tint="0.79998168889431442"/>
        </patternFill>
      </fill>
    </dxf>
    <dxf>
      <font>
        <b/>
        <i val="0"/>
        <color rgb="FFC59EE2"/>
      </font>
      <fill>
        <patternFill>
          <bgColor theme="0"/>
        </patternFill>
      </fill>
    </dxf>
    <dxf>
      <font>
        <b/>
        <i/>
        <color rgb="FF7030A0"/>
      </font>
      <fill>
        <patternFill>
          <bgColor rgb="FFEDE2F6"/>
        </patternFill>
      </fill>
    </dxf>
    <dxf>
      <font>
        <b/>
        <i val="0"/>
        <color rgb="FF92D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>
          <bgColor theme="0"/>
        </patternFill>
      </fill>
    </dxf>
    <dxf>
      <font>
        <b/>
        <i/>
        <color theme="9" tint="-0.24994659260841701"/>
      </font>
      <fill>
        <patternFill>
          <bgColor theme="9" tint="0.79998168889431442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strike/>
        <color theme="1" tint="0.34998626667073579"/>
      </font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FFCCCC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  <color theme="7"/>
      </font>
      <fill>
        <patternFill>
          <bgColor rgb="FFC00000"/>
        </patternFill>
      </fill>
    </dxf>
    <dxf>
      <font>
        <color theme="0"/>
      </font>
      <fill>
        <patternFill>
          <bgColor rgb="FFA66BD3"/>
        </patternFill>
      </fill>
    </dxf>
    <dxf>
      <font>
        <color theme="0"/>
      </font>
      <fill>
        <patternFill>
          <bgColor rgb="FFA66BD3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1DAFF"/>
        </patternFill>
      </fill>
    </dxf>
    <dxf>
      <fill>
        <patternFill>
          <bgColor theme="7"/>
        </patternFill>
      </fill>
    </dxf>
    <dxf>
      <font>
        <color theme="1" tint="0.499984740745262"/>
      </font>
      <fill>
        <patternFill>
          <bgColor theme="0" tint="-4.9989318521683403E-2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1" tint="0.34998626667073579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A66BD3"/>
      <color rgb="FFEDE2F6"/>
      <color rgb="FFC59EE2"/>
      <color rgb="FFFF8C71"/>
      <color rgb="FFFF7C80"/>
      <color rgb="FFFFCCCC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13" Type="http://purl.oclc.org/ooxml/officeDocument/relationships/customXml" Target="../customXml/item3.xml"/><Relationship Id="rId3" Type="http://purl.oclc.org/ooxml/officeDocument/relationships/worksheet" Target="worksheets/sheet3.xml"/><Relationship Id="rId7" Type="http://purl.oclc.org/ooxml/officeDocument/relationships/theme" Target="theme/theme1.xml"/><Relationship Id="rId12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externalLink" Target="externalLinks/externalLink2.xml"/><Relationship Id="rId11" Type="http://purl.oclc.org/ooxml/officeDocument/relationships/customXml" Target="../customXml/item1.xml"/><Relationship Id="rId5" Type="http://purl.oclc.org/ooxml/officeDocument/relationships/externalLink" Target="externalLinks/externalLink1.xml"/><Relationship Id="rId10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12</xdr:row>
          <xdr:rowOff>127000</xdr:rowOff>
        </xdr:from>
        <xdr:to>
          <xdr:col>8</xdr:col>
          <xdr:colOff>2019300</xdr:colOff>
          <xdr:row>14</xdr:row>
          <xdr:rowOff>355600</xdr:rowOff>
        </xdr:to>
        <xdr:sp macro="" textlink="">
          <xdr:nvSpPr>
            <xdr:cNvPr id="1037" name="_x0000_s-1" hidden="1">
              <a:extLst>
                <a:ext uri="{FF2B5EF4-FFF2-40B4-BE49-F238E27FC236}">
                  <a16:creationId xmlns:a16="http://schemas.microsoft.com/office/drawing/2014/main" id="{6841EB4E-28B0-F89E-6124-E2243ED4713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2616200"/>
              <a:ext cx="1828800" cy="6858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@bikram please confirm if MVP has search feature?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14</xdr:row>
          <xdr:rowOff>393700</xdr:rowOff>
        </xdr:from>
        <xdr:to>
          <xdr:col>8</xdr:col>
          <xdr:colOff>2019300</xdr:colOff>
          <xdr:row>16</xdr:row>
          <xdr:rowOff>355600</xdr:rowOff>
        </xdr:to>
        <xdr:sp macro="" textlink="">
          <xdr:nvSpPr>
            <xdr:cNvPr id="1036" name="_x0000_s0" hidden="1">
              <a:extLst>
                <a:ext uri="{FF2B5EF4-FFF2-40B4-BE49-F238E27FC236}">
                  <a16:creationId xmlns:a16="http://schemas.microsoft.com/office/drawing/2014/main" id="{D7030970-F21E-C519-B037-B0F3933E409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3302000"/>
              <a:ext cx="18288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Since these are new sites, no existing cloudflare rules exists. @bikram to confirm.</a:t>
              </a:r>
            </a:p>
            <a:p>
              <a:pPr algn="l" rtl="0">
                <a:defRPr sz="1000"/>
              </a:pPr>
              <a:endParaRPr lang="en-GB" sz="1100" b="0" i="0" u="none" strike="noStrike" baseline="0%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20</xdr:row>
          <xdr:rowOff>127000</xdr:rowOff>
        </xdr:from>
        <xdr:to>
          <xdr:col>8</xdr:col>
          <xdr:colOff>2019300</xdr:colOff>
          <xdr:row>22</xdr:row>
          <xdr:rowOff>355600</xdr:rowOff>
        </xdr:to>
        <xdr:sp macro="" textlink="">
          <xdr:nvSpPr>
            <xdr:cNvPr id="1035" name="Comment 11" hidden="1">
              <a:extLst>
                <a:ext uri="{FF2B5EF4-FFF2-40B4-BE49-F238E27FC236}">
                  <a16:creationId xmlns:a16="http://schemas.microsoft.com/office/drawing/2014/main" id="{763F051C-8B6A-8D27-F760-017A4BDAED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4851400"/>
              <a:ext cx="1828800" cy="6858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Since these are new sites, no existing cloudflare rules exists. @bikram to confirm.</a:t>
              </a:r>
            </a:p>
            <a:p>
              <a:pPr algn="l" rtl="0">
                <a:defRPr sz="1000"/>
              </a:pPr>
              <a:endParaRPr lang="en-GB" sz="1100" b="0" i="0" u="none" strike="noStrike" baseline="0%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26</xdr:row>
          <xdr:rowOff>393700</xdr:rowOff>
        </xdr:from>
        <xdr:to>
          <xdr:col>8</xdr:col>
          <xdr:colOff>2019300</xdr:colOff>
          <xdr:row>30</xdr:row>
          <xdr:rowOff>114300</xdr:rowOff>
        </xdr:to>
        <xdr:sp macro="" textlink="">
          <xdr:nvSpPr>
            <xdr:cNvPr id="1034" name="Comment 10" hidden="1">
              <a:extLst>
                <a:ext uri="{FF2B5EF4-FFF2-40B4-BE49-F238E27FC236}">
                  <a16:creationId xmlns:a16="http://schemas.microsoft.com/office/drawing/2014/main" id="{5EAD2A49-043F-37A0-4864-19B04ED51F1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7353300"/>
              <a:ext cx="18288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Assuming there will be no redirects required as it will be new site and not migration.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31</xdr:row>
          <xdr:rowOff>393700</xdr:rowOff>
        </xdr:from>
        <xdr:to>
          <xdr:col>8</xdr:col>
          <xdr:colOff>2019300</xdr:colOff>
          <xdr:row>33</xdr:row>
          <xdr:rowOff>355600</xdr:rowOff>
        </xdr:to>
        <xdr:sp macro="" textlink="">
          <xdr:nvSpPr>
            <xdr:cNvPr id="1033" name="Comment 9" hidden="1">
              <a:extLst>
                <a:ext uri="{FF2B5EF4-FFF2-40B4-BE49-F238E27FC236}">
                  <a16:creationId xmlns:a16="http://schemas.microsoft.com/office/drawing/2014/main" id="{8852B69F-526C-38CA-716D-ADFAAA0EDA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85725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Assuming there will be no redirects required as it will be new site and not migration.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39</xdr:row>
          <xdr:rowOff>393700</xdr:rowOff>
        </xdr:from>
        <xdr:to>
          <xdr:col>8</xdr:col>
          <xdr:colOff>2019300</xdr:colOff>
          <xdr:row>42</xdr:row>
          <xdr:rowOff>101600</xdr:rowOff>
        </xdr:to>
        <xdr:sp macro="" textlink="">
          <xdr:nvSpPr>
            <xdr:cNvPr id="1032" name="Comment 8" hidden="1">
              <a:extLst>
                <a:ext uri="{FF2B5EF4-FFF2-40B4-BE49-F238E27FC236}">
                  <a16:creationId xmlns:a16="http://schemas.microsoft.com/office/drawing/2014/main" id="{F88BFAD0-166A-DB2E-454F-62FE3F3B664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0807700"/>
              <a:ext cx="1828800" cy="520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Is this part of MVP? If not then we can ignore this row for now.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63</xdr:row>
          <xdr:rowOff>393700</xdr:rowOff>
        </xdr:from>
        <xdr:to>
          <xdr:col>8</xdr:col>
          <xdr:colOff>2019300</xdr:colOff>
          <xdr:row>65</xdr:row>
          <xdr:rowOff>101600</xdr:rowOff>
        </xdr:to>
        <xdr:sp macro="" textlink="">
          <xdr:nvSpPr>
            <xdr:cNvPr id="1031" name="Comment 7" hidden="1">
              <a:extLst>
                <a:ext uri="{FF2B5EF4-FFF2-40B4-BE49-F238E27FC236}">
                  <a16:creationId xmlns:a16="http://schemas.microsoft.com/office/drawing/2014/main" id="{4F216976-D5C8-5F85-353A-38DAE5E278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7310100"/>
              <a:ext cx="1828800" cy="7239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Ignore this - Specific to Arctic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64</xdr:row>
          <xdr:rowOff>647700</xdr:rowOff>
        </xdr:from>
        <xdr:to>
          <xdr:col>8</xdr:col>
          <xdr:colOff>2019300</xdr:colOff>
          <xdr:row>66</xdr:row>
          <xdr:rowOff>101600</xdr:rowOff>
        </xdr:to>
        <xdr:sp macro="" textlink="">
          <xdr:nvSpPr>
            <xdr:cNvPr id="1030" name="Comment 6" hidden="1">
              <a:extLst>
                <a:ext uri="{FF2B5EF4-FFF2-40B4-BE49-F238E27FC236}">
                  <a16:creationId xmlns:a16="http://schemas.microsoft.com/office/drawing/2014/main" id="{4F6CEE2E-29FC-C035-9A16-51AD36F6CF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7932400"/>
              <a:ext cx="1828800" cy="508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Ignore this - Specific to Arctic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65</xdr:row>
          <xdr:rowOff>647700</xdr:rowOff>
        </xdr:from>
        <xdr:to>
          <xdr:col>8</xdr:col>
          <xdr:colOff>2019300</xdr:colOff>
          <xdr:row>67</xdr:row>
          <xdr:rowOff>101600</xdr:rowOff>
        </xdr:to>
        <xdr:sp macro="" textlink="">
          <xdr:nvSpPr>
            <xdr:cNvPr id="1029" name="Comment 5" hidden="1">
              <a:extLst>
                <a:ext uri="{FF2B5EF4-FFF2-40B4-BE49-F238E27FC236}">
                  <a16:creationId xmlns:a16="http://schemas.microsoft.com/office/drawing/2014/main" id="{27DC4194-014C-A8CE-5E42-4D744FCE13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8338800"/>
              <a:ext cx="1828800" cy="508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Ignore this - Specific to Arctic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68</xdr:row>
          <xdr:rowOff>127000</xdr:rowOff>
        </xdr:from>
        <xdr:to>
          <xdr:col>8</xdr:col>
          <xdr:colOff>2019300</xdr:colOff>
          <xdr:row>70</xdr:row>
          <xdr:rowOff>101600</xdr:rowOff>
        </xdr:to>
        <xdr:sp macro="" textlink="">
          <xdr:nvSpPr>
            <xdr:cNvPr id="1028" name="Comment 4" hidden="1">
              <a:extLst>
                <a:ext uri="{FF2B5EF4-FFF2-40B4-BE49-F238E27FC236}">
                  <a16:creationId xmlns:a16="http://schemas.microsoft.com/office/drawing/2014/main" id="{63D8BFD5-7AF2-7FDA-6BBF-C0D4790EB3D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9075400"/>
              <a:ext cx="1828800" cy="7874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WE need information on cloudflare rules for each site if any to be setup.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69</xdr:row>
          <xdr:rowOff>647700</xdr:rowOff>
        </xdr:from>
        <xdr:to>
          <xdr:col>8</xdr:col>
          <xdr:colOff>2019300</xdr:colOff>
          <xdr:row>71</xdr:row>
          <xdr:rowOff>355600</xdr:rowOff>
        </xdr:to>
        <xdr:sp macro="" textlink="">
          <xdr:nvSpPr>
            <xdr:cNvPr id="1027" name="Comment 3" hidden="1">
              <a:extLst>
                <a:ext uri="{FF2B5EF4-FFF2-40B4-BE49-F238E27FC236}">
                  <a16:creationId xmlns:a16="http://schemas.microsoft.com/office/drawing/2014/main" id="{8C2C2C9A-B80D-E8A1-862B-13B36D88888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9761200"/>
              <a:ext cx="18288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Arctic Specific 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70</xdr:row>
          <xdr:rowOff>393700</xdr:rowOff>
        </xdr:from>
        <xdr:to>
          <xdr:col>8</xdr:col>
          <xdr:colOff>2019300</xdr:colOff>
          <xdr:row>72</xdr:row>
          <xdr:rowOff>355600</xdr:rowOff>
        </xdr:to>
        <xdr:sp macro="" textlink="">
          <xdr:nvSpPr>
            <xdr:cNvPr id="1026" name="Comment 2" hidden="1">
              <a:extLst>
                <a:ext uri="{FF2B5EF4-FFF2-40B4-BE49-F238E27FC236}">
                  <a16:creationId xmlns:a16="http://schemas.microsoft.com/office/drawing/2014/main" id="{9BDCBC7D-5F10-DA79-1760-529133E88CB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20154900"/>
              <a:ext cx="1828800" cy="6223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Only in case of migration. Can ignore if not migration</a:t>
              </a:r>
            </a:p>
            <a:p>
              <a:pPr algn="l" rtl="0">
                <a:defRPr sz="1000"/>
              </a:pPr>
              <a:endParaRPr lang="en-GB" sz="1100" b="0" i="0" u="none" strike="noStrike" baseline="0%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73</xdr:row>
          <xdr:rowOff>393700</xdr:rowOff>
        </xdr:from>
        <xdr:to>
          <xdr:col>8</xdr:col>
          <xdr:colOff>2019300</xdr:colOff>
          <xdr:row>75</xdr:row>
          <xdr:rowOff>355600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50BE6105-1B70-7897-7039-E7DBA48FEF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211709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Validate if applicable</a:t>
              </a: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14</xdr:row>
          <xdr:rowOff>393700</xdr:rowOff>
        </xdr:from>
        <xdr:to>
          <xdr:col>8</xdr:col>
          <xdr:colOff>2019300</xdr:colOff>
          <xdr:row>16</xdr:row>
          <xdr:rowOff>355600</xdr:rowOff>
        </xdr:to>
        <xdr:sp macro="" textlink="">
          <xdr:nvSpPr>
            <xdr:cNvPr id="2061" name="_x0000_s-1" hidden="1">
              <a:extLst>
                <a:ext uri="{FF2B5EF4-FFF2-40B4-BE49-F238E27FC236}">
                  <a16:creationId xmlns:a16="http://schemas.microsoft.com/office/drawing/2014/main" id="{7A3870A7-4141-30E4-FE6F-F82191CFE7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3378200"/>
              <a:ext cx="18288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Since these are new sites, no existing cloudflare rules exists. @bikram to confirm.</a:t>
              </a:r>
            </a:p>
            <a:p>
              <a:pPr algn="l" rtl="0">
                <a:defRPr sz="1000"/>
              </a:pPr>
              <a:endParaRPr lang="en-GB" sz="1100" b="0" i="0" u="none" strike="noStrike" baseline="0%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12</xdr:row>
          <xdr:rowOff>127000</xdr:rowOff>
        </xdr:from>
        <xdr:to>
          <xdr:col>8</xdr:col>
          <xdr:colOff>2019300</xdr:colOff>
          <xdr:row>14</xdr:row>
          <xdr:rowOff>355600</xdr:rowOff>
        </xdr:to>
        <xdr:sp macro="" textlink="">
          <xdr:nvSpPr>
            <xdr:cNvPr id="2060" name="_x0000_s0" hidden="1">
              <a:extLst>
                <a:ext uri="{FF2B5EF4-FFF2-40B4-BE49-F238E27FC236}">
                  <a16:creationId xmlns:a16="http://schemas.microsoft.com/office/drawing/2014/main" id="{F2A66C46-0509-648F-4496-69553038D2A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2692400"/>
              <a:ext cx="1828800" cy="6858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@bikram please confirm if MVP has search feature?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20</xdr:row>
          <xdr:rowOff>127000</xdr:rowOff>
        </xdr:from>
        <xdr:to>
          <xdr:col>8</xdr:col>
          <xdr:colOff>2019300</xdr:colOff>
          <xdr:row>22</xdr:row>
          <xdr:rowOff>355600</xdr:rowOff>
        </xdr:to>
        <xdr:sp macro="" textlink="">
          <xdr:nvSpPr>
            <xdr:cNvPr id="2059" name="Comment 11" hidden="1">
              <a:extLst>
                <a:ext uri="{FF2B5EF4-FFF2-40B4-BE49-F238E27FC236}">
                  <a16:creationId xmlns:a16="http://schemas.microsoft.com/office/drawing/2014/main" id="{D9E37FA6-FFB6-6BB5-5699-1EA9F86BF9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4927600"/>
              <a:ext cx="1828800" cy="6858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Since these are new sites, no existing cloudflare rules exists. @bikram to confirm.</a:t>
              </a:r>
            </a:p>
            <a:p>
              <a:pPr algn="l" rtl="0">
                <a:defRPr sz="1000"/>
              </a:pPr>
              <a:endParaRPr lang="en-GB" sz="1100" b="0" i="0" u="none" strike="noStrike" baseline="0%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26</xdr:row>
          <xdr:rowOff>393700</xdr:rowOff>
        </xdr:from>
        <xdr:to>
          <xdr:col>8</xdr:col>
          <xdr:colOff>2019300</xdr:colOff>
          <xdr:row>30</xdr:row>
          <xdr:rowOff>114300</xdr:rowOff>
        </xdr:to>
        <xdr:sp macro="" textlink="">
          <xdr:nvSpPr>
            <xdr:cNvPr id="2058" name="Comment 10" hidden="1">
              <a:extLst>
                <a:ext uri="{FF2B5EF4-FFF2-40B4-BE49-F238E27FC236}">
                  <a16:creationId xmlns:a16="http://schemas.microsoft.com/office/drawing/2014/main" id="{59092444-FBF9-5E0A-97EA-16967F2DD6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7429500"/>
              <a:ext cx="1828800" cy="7366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Assuming there will be no redirects required as it will be new site and not migration.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31</xdr:row>
          <xdr:rowOff>393700</xdr:rowOff>
        </xdr:from>
        <xdr:to>
          <xdr:col>8</xdr:col>
          <xdr:colOff>2019300</xdr:colOff>
          <xdr:row>33</xdr:row>
          <xdr:rowOff>355600</xdr:rowOff>
        </xdr:to>
        <xdr:sp macro="" textlink="">
          <xdr:nvSpPr>
            <xdr:cNvPr id="2057" name="Comment 9" hidden="1">
              <a:extLst>
                <a:ext uri="{FF2B5EF4-FFF2-40B4-BE49-F238E27FC236}">
                  <a16:creationId xmlns:a16="http://schemas.microsoft.com/office/drawing/2014/main" id="{46518570-15D8-AE22-4BFE-DDED5F5C2C8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86487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Assuming there will be no redirects required as it will be new site and not migration.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39</xdr:row>
          <xdr:rowOff>393700</xdr:rowOff>
        </xdr:from>
        <xdr:to>
          <xdr:col>8</xdr:col>
          <xdr:colOff>2019300</xdr:colOff>
          <xdr:row>42</xdr:row>
          <xdr:rowOff>101600</xdr:rowOff>
        </xdr:to>
        <xdr:sp macro="" textlink="">
          <xdr:nvSpPr>
            <xdr:cNvPr id="2056" name="Comment 8" hidden="1">
              <a:extLst>
                <a:ext uri="{FF2B5EF4-FFF2-40B4-BE49-F238E27FC236}">
                  <a16:creationId xmlns:a16="http://schemas.microsoft.com/office/drawing/2014/main" id="{98A722BC-8DE0-C87D-A1E1-41A5AA934D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0883900"/>
              <a:ext cx="1828800" cy="520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Is this part of MVP? If not then we can ignore this row for now.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63</xdr:row>
          <xdr:rowOff>393700</xdr:rowOff>
        </xdr:from>
        <xdr:to>
          <xdr:col>8</xdr:col>
          <xdr:colOff>2019300</xdr:colOff>
          <xdr:row>64</xdr:row>
          <xdr:rowOff>876300</xdr:rowOff>
        </xdr:to>
        <xdr:sp macro="" textlink="">
          <xdr:nvSpPr>
            <xdr:cNvPr id="2055" name="Comment 7" hidden="1">
              <a:extLst>
                <a:ext uri="{FF2B5EF4-FFF2-40B4-BE49-F238E27FC236}">
                  <a16:creationId xmlns:a16="http://schemas.microsoft.com/office/drawing/2014/main" id="{8A343BE1-1D26-A6FD-84F2-A2D3FD2CD8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7386300"/>
              <a:ext cx="1828800" cy="6223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Ignore this - Specific to Arctic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64</xdr:row>
          <xdr:rowOff>901700</xdr:rowOff>
        </xdr:from>
        <xdr:to>
          <xdr:col>8</xdr:col>
          <xdr:colOff>2019300</xdr:colOff>
          <xdr:row>66</xdr:row>
          <xdr:rowOff>101600</xdr:rowOff>
        </xdr:to>
        <xdr:sp macro="" textlink="">
          <xdr:nvSpPr>
            <xdr:cNvPr id="2054" name="Comment 6" hidden="1">
              <a:extLst>
                <a:ext uri="{FF2B5EF4-FFF2-40B4-BE49-F238E27FC236}">
                  <a16:creationId xmlns:a16="http://schemas.microsoft.com/office/drawing/2014/main" id="{F9B0B7CD-29F4-A846-DC00-76C7D480F7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8008600"/>
              <a:ext cx="1828800" cy="508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Ignore this - Specific to Arctic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65</xdr:row>
          <xdr:rowOff>647700</xdr:rowOff>
        </xdr:from>
        <xdr:to>
          <xdr:col>8</xdr:col>
          <xdr:colOff>2019300</xdr:colOff>
          <xdr:row>67</xdr:row>
          <xdr:rowOff>101600</xdr:rowOff>
        </xdr:to>
        <xdr:sp macro="" textlink="">
          <xdr:nvSpPr>
            <xdr:cNvPr id="2053" name="Comment 5" hidden="1">
              <a:extLst>
                <a:ext uri="{FF2B5EF4-FFF2-40B4-BE49-F238E27FC236}">
                  <a16:creationId xmlns:a16="http://schemas.microsoft.com/office/drawing/2014/main" id="{C188BBFB-F1D6-B931-8698-E8C19DBE436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8415000"/>
              <a:ext cx="1828800" cy="508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Ignore this - Specific to Arctic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68</xdr:row>
          <xdr:rowOff>127000</xdr:rowOff>
        </xdr:from>
        <xdr:to>
          <xdr:col>8</xdr:col>
          <xdr:colOff>2019300</xdr:colOff>
          <xdr:row>70</xdr:row>
          <xdr:rowOff>101600</xdr:rowOff>
        </xdr:to>
        <xdr:sp macro="" textlink="">
          <xdr:nvSpPr>
            <xdr:cNvPr id="2052" name="Comment 4" hidden="1">
              <a:extLst>
                <a:ext uri="{FF2B5EF4-FFF2-40B4-BE49-F238E27FC236}">
                  <a16:creationId xmlns:a16="http://schemas.microsoft.com/office/drawing/2014/main" id="{52D0FD72-4ED4-C6E8-3029-4D7373E04E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9151600"/>
              <a:ext cx="1828800" cy="7874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WE need information on cloudflare rules for each site if any to be setup.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69</xdr:row>
          <xdr:rowOff>647700</xdr:rowOff>
        </xdr:from>
        <xdr:to>
          <xdr:col>8</xdr:col>
          <xdr:colOff>2019300</xdr:colOff>
          <xdr:row>71</xdr:row>
          <xdr:rowOff>355600</xdr:rowOff>
        </xdr:to>
        <xdr:sp macro="" textlink="">
          <xdr:nvSpPr>
            <xdr:cNvPr id="2051" name="Comment 3" hidden="1">
              <a:extLst>
                <a:ext uri="{FF2B5EF4-FFF2-40B4-BE49-F238E27FC236}">
                  <a16:creationId xmlns:a16="http://schemas.microsoft.com/office/drawing/2014/main" id="{644A1B70-4855-F41F-EECB-655BAABBBDC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19837400"/>
              <a:ext cx="1828800" cy="7620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Arctic Specific 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70</xdr:row>
          <xdr:rowOff>393700</xdr:rowOff>
        </xdr:from>
        <xdr:to>
          <xdr:col>8</xdr:col>
          <xdr:colOff>2019300</xdr:colOff>
          <xdr:row>72</xdr:row>
          <xdr:rowOff>355600</xdr:rowOff>
        </xdr:to>
        <xdr:sp macro="" textlink="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DC8696D0-68C1-718F-E397-8BFF5D6FE4F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20231100"/>
              <a:ext cx="1828800" cy="6223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Only in case of migration. Can ignore if not migration</a:t>
              </a:r>
            </a:p>
            <a:p>
              <a:pPr algn="l" rtl="0">
                <a:defRPr sz="1000"/>
              </a:pPr>
              <a:endParaRPr lang="en-GB" sz="1100" b="0" i="0" u="none" strike="noStrike" baseline="0%">
                <a:solidFill>
                  <a:srgbClr val="000000"/>
                </a:solidFill>
                <a:latin typeface="Calibri" pitchFamily="2" charset="0"/>
                <a:cs typeface="Calibri" pitchFamily="2" charset="0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8</xdr:col>
          <xdr:colOff>190500</xdr:colOff>
          <xdr:row>73</xdr:row>
          <xdr:rowOff>393700</xdr:rowOff>
        </xdr:from>
        <xdr:to>
          <xdr:col>8</xdr:col>
          <xdr:colOff>2019300</xdr:colOff>
          <xdr:row>75</xdr:row>
          <xdr:rowOff>355600</xdr:rowOff>
        </xdr:to>
        <xdr:sp macro="" textlink="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22146953-C027-4260-EE9C-28E640B0C1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12600" y="21247100"/>
              <a:ext cx="1828800" cy="774700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Gowni, Karunakar (Ext):</a:t>
              </a:r>
            </a:p>
            <a:p>
              <a:pPr algn="l" rtl="0">
                <a:defRPr sz="1000"/>
              </a:pPr>
              <a:r>
                <a:rPr lang="en-GB" sz="1100" b="0" i="0" u="none" strike="noStrike" baseline="0%">
                  <a:solidFill>
                    <a:srgbClr val="000000"/>
                  </a:solidFill>
                  <a:latin typeface="Calibri" pitchFamily="2" charset="0"/>
                  <a:cs typeface="Calibri" pitchFamily="2" charset="0"/>
                </a:rPr>
                <a:t>Validate if applicable</a:t>
              </a:r>
            </a:p>
          </xdr:txBody>
        </xdr:sp>
        <xdr:clientData/>
      </xdr:twoCellAnchor>
    </mc:Fallback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https://share.novartis.net/sites/BelugaProgramDocumentation/Shared%20Documents/General/Waves%20Portfolio/novartisfoundation.org/NF%20-%20Arctic%20Launch%20Tracker%20-%202021-01-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purl.oclc.org/ooxml/officeDocument/relationships/externalLinkPath" Target="file:///C:/Users/ukelopi1/Downloads/arctic%20site%20launch%20template.v1-5.xlsb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Overview"/>
      <sheetName val="Lookups"/>
    </sheetNames>
    <sheetDataSet>
      <sheetData sheetId="0"/>
      <sheetData sheetId="1"/>
    </sheetDataSet>
  </externalBook>
</externalLink>
</file>

<file path=xl/externalLinks/externalLink2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Activity Tracker"/>
      <sheetName val="Issue Tracker"/>
      <sheetName val="Lookups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7" xr:uid="{4A4C0839-B417-42C1-873A-152032EC1AC1}" name="tbl__tracker8" displayName="tbl__tracker8" ref="A9:M209" totalsRowShown="0" headerRowDxfId="130" dataDxfId="129">
  <autoFilter ref="A9:M209" xr:uid="{00000000-0009-0000-0100-000001000000}"/>
  <sortState xmlns:xlrd2="http://schemas.microsoft.com/office/spreadsheetml/2017/richdata2" ref="A10:M209">
    <sortCondition ref="B10:B209"/>
    <sortCondition ref="D10:D209"/>
    <sortCondition ref="E10:E209"/>
    <sortCondition ref="G10:G209"/>
  </sortState>
  <tableColumns count="13">
    <tableColumn id="1" xr3:uid="{C8753050-C7A5-4E9B-9C70-D28C2CF86C0A}" name="ID" dataDxfId="128"/>
    <tableColumn id="12" xr3:uid="{9F10A421-D647-4B10-B8C1-C114796AE9DA}" name="Phase" dataDxfId="127"/>
    <tableColumn id="14" xr3:uid="{E65F85E7-08AE-477A-9724-59C14C986E5C}" name="Predecessor" dataDxfId="126"/>
    <tableColumn id="2" xr3:uid="{4B5BEE77-FD82-44BB-A06C-2662FEBA677F}" name="Start Date" dataDxfId="125"/>
    <tableColumn id="7" xr3:uid="{FA0BB352-6A1C-4D15-B6EC-CA847283AEA2}" name="Start Time UTC" dataDxfId="124"/>
    <tableColumn id="10" xr3:uid="{8021ED61-8298-4386-8798-D72003E417B0}" name="Duration" dataDxfId="123"/>
    <tableColumn id="8" xr3:uid="{A820D612-7B7F-4F7D-BAA5-B806D7913BAB}" name="End Date / Time UTC" dataDxfId="122">
      <calculatedColumnFormula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calculatedColumnFormula>
    </tableColumn>
    <tableColumn id="3" xr3:uid="{A3FE83C0-7842-46DF-928D-6BF656217FE5}" name="Task" dataDxfId="121"/>
    <tableColumn id="15" xr3:uid="{7A898E53-54D8-4E36-85B1-0B6C6A97D557}" name="Site" dataDxfId="120"/>
    <tableColumn id="4" xr3:uid="{C63839F4-219B-4364-A92E-015D4F8489DB}" name="Owner(s)" dataDxfId="119"/>
    <tableColumn id="5" xr3:uid="{DCDD4832-5919-4184-B742-BAFCC42BD4D8}" name="Status" dataDxfId="118"/>
    <tableColumn id="6" xr3:uid="{30DF59F4-958E-4F62-B9F2-320CAC6B9C4A}" name="Description / Remarks" dataDxfId="117"/>
    <tableColumn id="9" xr3:uid="{9926AB23-D9BC-40C4-864B-D55686909520}" name="Improvements" dataDxfId="116"/>
  </tableColumns>
  <tableStyleInfo name="TableStyleMedium9" showFirstColumn="0" showLastColumn="0" showRowStripes="1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_tracker" displayName="tbl__tracker" ref="A9:M209" totalsRowShown="0" headerRowDxfId="34" dataDxfId="33">
  <autoFilter ref="A9:M209" xr:uid="{00000000-0009-0000-0100-000001000000}"/>
  <sortState xmlns:xlrd2="http://schemas.microsoft.com/office/spreadsheetml/2017/richdata2" ref="A10:M209">
    <sortCondition ref="B10:B209"/>
    <sortCondition ref="D10:D209"/>
    <sortCondition ref="E10:E209"/>
    <sortCondition ref="G10:G209"/>
  </sortState>
  <tableColumns count="13">
    <tableColumn id="1" xr3:uid="{00000000-0010-0000-0000-000001000000}" name="ID" dataDxfId="32"/>
    <tableColumn id="12" xr3:uid="{00000000-0010-0000-0000-00000C000000}" name="Phase" dataDxfId="31"/>
    <tableColumn id="14" xr3:uid="{00000000-0010-0000-0000-00000E000000}" name="Predecessor" dataDxfId="30"/>
    <tableColumn id="2" xr3:uid="{00000000-0010-0000-0000-000002000000}" name="Start Date" dataDxfId="29"/>
    <tableColumn id="7" xr3:uid="{00000000-0010-0000-0000-000007000000}" name="Start Time UTC" dataDxfId="28"/>
    <tableColumn id="10" xr3:uid="{00000000-0010-0000-0000-00000A000000}" name="Duration" dataDxfId="27"/>
    <tableColumn id="8" xr3:uid="{00000000-0010-0000-0000-000008000000}" name="End Date / Time UTC" dataDxfId="26">
      <calculatedColumnFormula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calculatedColumnFormula>
    </tableColumn>
    <tableColumn id="3" xr3:uid="{00000000-0010-0000-0000-000003000000}" name="Task" dataDxfId="25"/>
    <tableColumn id="15" xr3:uid="{00000000-0010-0000-0000-00000F000000}" name="Site" dataDxfId="24"/>
    <tableColumn id="4" xr3:uid="{00000000-0010-0000-0000-000004000000}" name="Owner(s)" dataDxfId="23"/>
    <tableColumn id="5" xr3:uid="{00000000-0010-0000-0000-000005000000}" name="Status" dataDxfId="22"/>
    <tableColumn id="6" xr3:uid="{00000000-0010-0000-0000-000006000000}" name="Description / Remarks" dataDxfId="21"/>
    <tableColumn id="9" xr3:uid="{00000000-0010-0000-0000-000009000000}" name="Improvements" dataDxfId="20"/>
  </tableColumns>
  <tableStyleInfo name="TableStyleMedium9" showFirstColumn="0" showLastColumn="0" showRowStripes="1" showColumnStripes="0"/>
</table>
</file>

<file path=xl/tables/table3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46" displayName="Table46" ref="A5:F25" totalsRowShown="0" headerRowDxfId="11" dataDxfId="9" headerRowBorderDxfId="10">
  <autoFilter ref="A5:F25" xr:uid="{00000000-0009-0000-0100-000005000000}"/>
  <tableColumns count="6">
    <tableColumn id="1" xr3:uid="{00000000-0010-0000-0100-000001000000}" name="ID" dataDxfId="8"/>
    <tableColumn id="2" xr3:uid="{00000000-0010-0000-0100-000002000000}" name="Summary" dataDxfId="7"/>
    <tableColumn id="3" xr3:uid="{00000000-0010-0000-0100-000003000000}" name="Description" dataDxfId="6"/>
    <tableColumn id="4" xr3:uid="{00000000-0010-0000-0100-000004000000}" name="Reporter" dataDxfId="5"/>
    <tableColumn id="5" xr3:uid="{00000000-0010-0000-0100-000005000000}" name="Importance" dataDxfId="4"/>
    <tableColumn id="6" xr3:uid="{00000000-0010-0000-0100-000006000000}" name="Remarks / Follow Ups" dataDxfId="3"/>
  </tableColumns>
  <tableStyleInfo name="TableStyleMedium10" showFirstColumn="0" showLastColumn="0" showRowStripes="1" showColumnStripes="0"/>
</table>
</file>

<file path=xl/tables/table4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B3:B9" totalsRowShown="0">
  <autoFilter ref="B3:B9" xr:uid="{00000000-0009-0000-0100-000002000000}"/>
  <tableColumns count="1">
    <tableColumn id="1" xr3:uid="{00000000-0010-0000-0200-000001000000}" name="Status"/>
  </tableColumns>
  <tableStyleInfo name="TableStyleMedium9" showFirstColumn="0" showLastColumn="0" showRowStripes="1" showColumnStripes="0"/>
</table>
</file>

<file path=xl/tables/table5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E3:E8" totalsRowShown="0">
  <autoFilter ref="E3:E8" xr:uid="{00000000-0009-0000-0100-000003000000}"/>
  <tableColumns count="1">
    <tableColumn id="1" xr3:uid="{00000000-0010-0000-0300-000001000000}" name="Phase"/>
  </tableColumns>
  <tableStyleInfo name="TableStyleMedium10" showFirstColumn="0" showLastColumn="0" showRowStripes="1" showColumnStripes="0"/>
</table>
</file>

<file path=xl/tables/table6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H3:H8" totalsRowShown="0">
  <autoFilter ref="H3:H8" xr:uid="{00000000-0009-0000-0100-000004000000}"/>
  <sortState xmlns:xlrd2="http://schemas.microsoft.com/office/spreadsheetml/2017/richdata2" ref="H4:H14">
    <sortCondition ref="H3:H14"/>
  </sortState>
  <tableColumns count="1">
    <tableColumn id="1" xr3:uid="{00000000-0010-0000-0400-000001000000}" name="Site"/>
  </tableColumns>
  <tableStyleInfo name="TableStyleMedium14" showFirstColumn="0" showLastColumn="0" showRowStripes="1" showColumnStripes="0"/>
</table>
</file>

<file path=xl/tables/table7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37" displayName="Table37" ref="K3:K7" totalsRowShown="0" headerRowDxfId="2" dataDxfId="1" headerRowCellStyle="Good" dataCellStyle="Good">
  <autoFilter ref="K3:K7" xr:uid="{00000000-0009-0000-0100-000006000000}"/>
  <tableColumns count="1">
    <tableColumn id="1" xr3:uid="{00000000-0010-0000-0500-000001000000}" name="Issue Status" dataDxfId="0" dataCellStyle="Good"/>
  </tableColumns>
  <tableStyleInfo name="TableStyleMedium8"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table" Target="../tables/table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Relationship Id="rId4" Type="http://purl.oclc.org/ooxml/officeDocument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Relationship Id="rId5" Type="http://purl.oclc.org/ooxml/officeDocument/relationships/comments" Target="../comments2.xml"/><Relationship Id="rId4" Type="http://purl.oclc.org/ooxml/officeDocument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purl.oclc.org/ooxml/officeDocument/relationships/table" Target="../tables/table3.xml"/><Relationship Id="rId1" Type="http://purl.oclc.org/ooxml/officeDocument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purl.oclc.org/ooxml/officeDocument/relationships/table" Target="../tables/table5.xml"/><Relationship Id="rId2" Type="http://purl.oclc.org/ooxml/officeDocument/relationships/table" Target="../tables/table4.xml"/><Relationship Id="rId1" Type="http://purl.oclc.org/ooxml/officeDocument/relationships/printerSettings" Target="../printerSettings/printerSettings3.bin"/><Relationship Id="rId5" Type="http://purl.oclc.org/ooxml/officeDocument/relationships/table" Target="../tables/table7.xml"/><Relationship Id="rId4" Type="http://purl.oclc.org/ooxml/officeDocument/relationships/table" Target="../tables/table6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87DB-6CB6-46A3-BA03-79D01731027B}">
  <dimension ref="A1:M209"/>
  <sheetViews>
    <sheetView tabSelected="1" zoomScaleNormal="100" zoomScaleSheetLayoutView="50" workbookViewId="0">
      <pane ySplit="9" topLeftCell="A10" activePane="bottomLeft" state="frozenSplit"/>
      <selection pane="bottomLeft" activeCell="C5" sqref="C5"/>
    </sheetView>
  </sheetViews>
  <sheetFormatPr baseColWidth="10" defaultColWidth="8.83203125" defaultRowHeight="15" x14ac:dyDescent="0.2"/>
  <cols>
    <col min="1" max="1" width="4.6640625" style="8" bestFit="1" customWidth="1"/>
    <col min="2" max="2" width="19.33203125" bestFit="1" customWidth="1"/>
    <col min="3" max="3" width="14.33203125" bestFit="1" customWidth="1"/>
    <col min="4" max="4" width="14.6640625" customWidth="1"/>
    <col min="5" max="5" width="14.33203125" customWidth="1"/>
    <col min="6" max="6" width="12" customWidth="1"/>
    <col min="7" max="7" width="30" customWidth="1"/>
    <col min="8" max="8" width="44.5" customWidth="1"/>
    <col min="9" max="9" width="29.6640625" customWidth="1"/>
    <col min="10" max="10" width="16.6640625" customWidth="1"/>
    <col min="11" max="11" width="15" bestFit="1" customWidth="1"/>
    <col min="12" max="12" width="80.33203125" customWidth="1"/>
    <col min="13" max="13" width="50" customWidth="1"/>
  </cols>
  <sheetData>
    <row r="1" spans="1:13" ht="21" x14ac:dyDescent="0.2">
      <c r="B1" s="54" t="s">
        <v>0</v>
      </c>
      <c r="C1" s="55"/>
      <c r="D1" s="55"/>
      <c r="E1" s="55"/>
      <c r="F1" s="56" t="s">
        <v>1</v>
      </c>
      <c r="G1" s="57"/>
      <c r="H1" s="58" t="s">
        <v>2</v>
      </c>
      <c r="I1" s="59"/>
      <c r="J1" s="20">
        <f>MAX(tbl__tracker8[ID])</f>
        <v>200</v>
      </c>
    </row>
    <row r="2" spans="1:13" ht="16" x14ac:dyDescent="0.2">
      <c r="B2" s="10" t="s">
        <v>3</v>
      </c>
      <c r="C2" s="48" t="d">
        <v>2022-10-19</v>
      </c>
      <c r="D2" s="43" t="d">
        <v>09:00:00.000</v>
      </c>
      <c r="F2" s="16">
        <f>(COUNTIFS(tbl__tracker8[Phase],G2,tbl__tracker8[Status],Lookups!$B$6) ) / (COUNTIFS(tbl__tracker8[Phase],G2)-COUNTIFS(tbl__tracker8[Phase],G2,tbl__tracker8[Status],Lookups!$B$9))</f>
        <v>0</v>
      </c>
      <c r="G2" s="12" t="str">
        <f>Lookups!E4</f>
        <v>1 - Pre-Launch</v>
      </c>
      <c r="H2" s="10" t="s">
        <v>4</v>
      </c>
      <c r="I2" t="s">
        <v>5</v>
      </c>
      <c r="J2" s="19"/>
      <c r="K2" s="19"/>
    </row>
    <row r="3" spans="1:13" ht="16" x14ac:dyDescent="0.2">
      <c r="B3" s="10" t="s">
        <v>6</v>
      </c>
      <c r="C3" s="48" t="d">
        <v>2022-10-25</v>
      </c>
      <c r="D3" s="43" t="d">
        <v>10:00:00.0000000000015975</v>
      </c>
      <c r="F3" s="17">
        <f>(COUNTIFS(tbl__tracker8[Phase],G3,tbl__tracker8[Status],Lookups!$B$6) ) / (COUNTIFS(tbl__tracker8[Phase],G3)-COUNTIFS(tbl__tracker8[Phase],G3,tbl__tracker8[Status],Lookups!$B$9))</f>
        <v>0</v>
      </c>
      <c r="G3" s="13" t="str">
        <f>Lookups!E5</f>
        <v>2 - Dry Run</v>
      </c>
      <c r="H3" s="11" t="s">
        <v>7</v>
      </c>
      <c r="I3" s="23" t="s">
        <v>8</v>
      </c>
      <c r="J3" s="27" t="str">
        <f>RIGHT(ref__url__prod_arctic,LEN(ref__url__prod_arctic)-FIND("/",ref__url__prod_arctic)+1)</f>
        <v>/biome</v>
      </c>
      <c r="K3" s="19"/>
    </row>
    <row r="4" spans="1:13" ht="16" x14ac:dyDescent="0.2">
      <c r="B4" s="11" t="s">
        <v>9</v>
      </c>
      <c r="C4" s="49" t="d">
        <v>2022-10-31</v>
      </c>
      <c r="D4" s="44" t="d">
        <v>10:00:00.0000000000015975</v>
      </c>
      <c r="F4" s="17">
        <f>(COUNTIFS(tbl__tracker8[Phase],G4,tbl__tracker8[Status],Lookups!$B$6) ) / (COUNTIFS(tbl__tracker8[Phase],G4)-COUNTIFS(tbl__tracker8[Phase],G4,tbl__tracker8[Status],Lookups!$B$9))</f>
        <v>0</v>
      </c>
      <c r="G4" s="13" t="str">
        <f>Lookups!E6</f>
        <v>3 - Launch</v>
      </c>
      <c r="H4" s="11" t="s">
        <v>10</v>
      </c>
      <c r="I4" s="23" t="s">
        <v>11</v>
      </c>
    </row>
    <row r="5" spans="1:13" ht="16" x14ac:dyDescent="0.2">
      <c r="F5" s="17">
        <f>(COUNTIFS(tbl__tracker8[Phase],G5,tbl__tracker8[Status],Lookups!$B$6) ) / (COUNTIFS(tbl__tracker8[Phase],G5)-COUNTIFS(tbl__tracker8[Phase],G5,tbl__tracker8[Status],Lookups!$B$9))</f>
        <v>0</v>
      </c>
      <c r="G5" s="28" t="str">
        <f>Lookups!E7</f>
        <v>4 - Rollback</v>
      </c>
    </row>
    <row r="6" spans="1:13" ht="16" x14ac:dyDescent="0.2">
      <c r="F6" s="18">
        <f>(COUNTIFS(tbl__tracker8[Phase],G6,tbl__tracker8[Status],Lookups!$B$6) ) / (COUNTIFS(tbl__tracker8[Phase],G6)-COUNTIFS(tbl__tracker8[Phase],G6,tbl__tracker8[Status],Lookups!$B$9))</f>
        <v>0</v>
      </c>
      <c r="G6" s="14" t="str">
        <f>Lookups!E8</f>
        <v>5 - Hypercare</v>
      </c>
    </row>
    <row r="7" spans="1:13" ht="16" hidden="1" x14ac:dyDescent="0.2">
      <c r="F7" s="9">
        <v>1</v>
      </c>
      <c r="G7" s="15" t="s">
        <v>12</v>
      </c>
    </row>
    <row r="9" spans="1:13" ht="16" x14ac:dyDescent="0.2">
      <c r="A9" s="4" t="s">
        <v>13</v>
      </c>
      <c r="B9" s="4" t="s">
        <v>14</v>
      </c>
      <c r="C9" s="4" t="s">
        <v>15</v>
      </c>
      <c r="D9" s="2" t="s">
        <v>16</v>
      </c>
      <c r="E9" s="41" t="s">
        <v>17</v>
      </c>
      <c r="F9" s="1" t="s">
        <v>18</v>
      </c>
      <c r="G9" s="42" t="s">
        <v>19</v>
      </c>
      <c r="H9" s="4" t="s">
        <v>20</v>
      </c>
      <c r="I9" s="4" t="s">
        <v>21</v>
      </c>
      <c r="J9" s="4" t="s">
        <v>22</v>
      </c>
      <c r="K9" s="6" t="s">
        <v>23</v>
      </c>
      <c r="L9" s="4" t="s">
        <v>24</v>
      </c>
      <c r="M9" s="22" t="s">
        <v>25</v>
      </c>
    </row>
    <row r="10" spans="1:13" ht="16" x14ac:dyDescent="0.2">
      <c r="A10" s="24">
        <v>88</v>
      </c>
      <c r="B10" s="50" t="s">
        <v>26</v>
      </c>
      <c r="C10" s="51"/>
      <c r="D10" s="46" t="d">
        <f>ref__date__prelaunch</f>
        <v>2022-10-19</v>
      </c>
      <c r="E10" s="45" t="d">
        <f>ref__time__prelaunch</f>
        <v>09:00:00.000</v>
      </c>
      <c r="F10" s="3" t="d">
        <v>PT0H0M0.001S</v>
      </c>
      <c r="G1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2022-10-19T09:00:00.0010001705959439277525</v>
      </c>
      <c r="H10" s="7" t="s">
        <v>27</v>
      </c>
      <c r="I10" s="4" t="s">
        <v>28</v>
      </c>
      <c r="J10" s="4" t="s">
        <v>29</v>
      </c>
      <c r="K10" s="6" t="s">
        <v>30</v>
      </c>
      <c r="L10" s="5"/>
      <c r="M10" s="4"/>
    </row>
    <row r="11" spans="1:13" ht="16" x14ac:dyDescent="0.2">
      <c r="A11" s="24">
        <v>83</v>
      </c>
      <c r="B11" s="50" t="s">
        <v>26</v>
      </c>
      <c r="C11" s="25">
        <v>88</v>
      </c>
      <c r="D11" s="46" t="d">
        <f>IFERROR(FLOOR(VLOOKUP(tbl__tracker8[[#This Row],[Predecessor]],tbl__tracker8[],7,FALSE),1),"-")</f>
        <v>2022-10-19</v>
      </c>
      <c r="E11" s="45" t="d">
        <f>IFERROR(VLOOKUP(tbl__tracker8[[#This Row],[Predecessor]],tbl__tracker8[],7,FALSE)-tbl__tracker8[[#This Row],[Start Date]],"-")</f>
        <v>09:00:00.0010001705959439277525</v>
      </c>
      <c r="F11" s="3" t="d">
        <v>PT0H15M0.000S</v>
      </c>
      <c r="G1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2022-10-19T09:15:00.00099996104836575</v>
      </c>
      <c r="H11" s="4" t="s">
        <v>31</v>
      </c>
      <c r="I11" s="4" t="s">
        <v>28</v>
      </c>
      <c r="J11" s="4" t="s">
        <v>32</v>
      </c>
      <c r="K11" s="6" t="s">
        <v>30</v>
      </c>
      <c r="L11" s="5"/>
      <c r="M11" s="4"/>
    </row>
    <row r="12" spans="1:13" ht="32" x14ac:dyDescent="0.2">
      <c r="A12" s="24">
        <v>71</v>
      </c>
      <c r="B12" s="50" t="s">
        <v>26</v>
      </c>
      <c r="C12" s="51">
        <v>88</v>
      </c>
      <c r="D12" s="46" t="d">
        <f>IFERROR(FLOOR(VLOOKUP(tbl__tracker8[[#This Row],[Predecessor]],tbl__tracker8[],7,FALSE),1),"-")</f>
        <v>2022-10-19</v>
      </c>
      <c r="E12" s="45" t="d">
        <f>IFERROR(VLOOKUP(tbl__tracker8[[#This Row],[Predecessor]],tbl__tracker8[],7,FALSE)-tbl__tracker8[[#This Row],[Start Date]],"-")</f>
        <v>09:00:00.0010001705959439277525</v>
      </c>
      <c r="F12" s="3" t="d">
        <v>PT0H15M0.000S</v>
      </c>
      <c r="G1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2022-10-19T09:15:00.00099996104836575</v>
      </c>
      <c r="H12" s="4" t="s">
        <v>33</v>
      </c>
      <c r="I12" s="4" t="s">
        <v>34</v>
      </c>
      <c r="J12" s="4" t="s">
        <v>35</v>
      </c>
      <c r="K12" s="6" t="s">
        <v>30</v>
      </c>
      <c r="L12" s="5"/>
      <c r="M12" s="4"/>
    </row>
    <row r="13" spans="1:13" ht="16" x14ac:dyDescent="0.2">
      <c r="A13" s="24">
        <v>84</v>
      </c>
      <c r="B13" s="50" t="s">
        <v>26</v>
      </c>
      <c r="C13" s="51">
        <v>83</v>
      </c>
      <c r="D13" s="46" t="d">
        <f>IFERROR(FLOOR(VLOOKUP(tbl__tracker8[[#This Row],[Predecessor]],tbl__tracker8[],7,FALSE),1),"-")</f>
        <v>2022-10-19</v>
      </c>
      <c r="E13" s="45" t="d">
        <f>IFERROR(VLOOKUP(tbl__tracker8[[#This Row],[Predecessor]],tbl__tracker8[],7,FALSE)-tbl__tracker8[[#This Row],[Start Date]],"-")</f>
        <v>09:15:00.00099996104836575</v>
      </c>
      <c r="F13" s="3" t="d">
        <v>PT0H15M0.000S</v>
      </c>
      <c r="G1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2022-10-19T09:30:00.00099975150078300</v>
      </c>
      <c r="H13" s="4" t="s">
        <v>36</v>
      </c>
      <c r="I13" s="4" t="s">
        <v>28</v>
      </c>
      <c r="J13" s="4" t="s">
        <v>32</v>
      </c>
      <c r="K13" s="6" t="s">
        <v>30</v>
      </c>
      <c r="L13" s="5"/>
      <c r="M13" s="4"/>
    </row>
    <row r="14" spans="1:13" ht="32" x14ac:dyDescent="0.2">
      <c r="A14" s="24">
        <v>72</v>
      </c>
      <c r="B14" s="50" t="s">
        <v>26</v>
      </c>
      <c r="C14" s="51">
        <v>71</v>
      </c>
      <c r="D14" s="46" t="d">
        <f>IFERROR(FLOOR(VLOOKUP(tbl__tracker8[[#This Row],[Predecessor]],tbl__tracker8[],7,FALSE),1),"-")</f>
        <v>2022-10-19</v>
      </c>
      <c r="E14" s="45" t="d">
        <f>IFERROR(VLOOKUP(tbl__tracker8[[#This Row],[Predecessor]],tbl__tracker8[],7,FALSE)-tbl__tracker8[[#This Row],[Start Date]],"-")</f>
        <v>09:15:00.00099996104836575</v>
      </c>
      <c r="F14" s="3" t="d">
        <v>PT0H15M0.000S</v>
      </c>
      <c r="G1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2022-10-19T09:30:00.00099975150078300</v>
      </c>
      <c r="H14" s="4" t="s">
        <v>37</v>
      </c>
      <c r="I14" s="4" t="s">
        <v>34</v>
      </c>
      <c r="J14" s="4" t="s">
        <v>35</v>
      </c>
      <c r="K14" s="6" t="s">
        <v>30</v>
      </c>
      <c r="L14" s="5"/>
      <c r="M14" s="4"/>
    </row>
    <row r="15" spans="1:13" ht="16" x14ac:dyDescent="0.2">
      <c r="A15" s="24">
        <v>68</v>
      </c>
      <c r="B15" s="50" t="s">
        <v>26</v>
      </c>
      <c r="C15" s="51">
        <v>71</v>
      </c>
      <c r="D15" s="46" t="d">
        <f>IFERROR(FLOOR(VLOOKUP(tbl__tracker8[[#This Row],[Predecessor]],tbl__tracker8[],7,FALSE),1),"-")</f>
        <v>2022-10-19</v>
      </c>
      <c r="E15" s="45" t="d">
        <f>IFERROR(VLOOKUP(tbl__tracker8[[#This Row],[Predecessor]],tbl__tracker8[],7,FALSE)-tbl__tracker8[[#This Row],[Start Date]],"-")</f>
        <v>09:15:00.00099996104836575</v>
      </c>
      <c r="F15" s="3" t="d">
        <v>PT0H15M0.000S</v>
      </c>
      <c r="G1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2022-10-19T09:30:00.00099975150078300</v>
      </c>
      <c r="H15" s="4" t="s">
        <v>38</v>
      </c>
      <c r="I15" s="4" t="s">
        <v>34</v>
      </c>
      <c r="J15" s="4" t="s">
        <v>35</v>
      </c>
      <c r="K15" s="6" t="s">
        <v>30</v>
      </c>
      <c r="L15" s="5"/>
      <c r="M15" s="4"/>
    </row>
    <row r="16" spans="1:13" ht="32" x14ac:dyDescent="0.2">
      <c r="A16" s="24">
        <v>55</v>
      </c>
      <c r="B16" s="50" t="s">
        <v>26</v>
      </c>
      <c r="C16" s="51">
        <v>84</v>
      </c>
      <c r="D16" s="46" t="d">
        <f>IFERROR(FLOOR(VLOOKUP(tbl__tracker8[[#This Row],[Predecessor]],tbl__tracker8[],7,FALSE),1),"-")</f>
        <v>2022-10-19</v>
      </c>
      <c r="E16" s="45" t="d">
        <f>IFERROR(VLOOKUP(tbl__tracker8[[#This Row],[Predecessor]],tbl__tracker8[],7,FALSE)-tbl__tracker8[[#This Row],[Start Date]],"-")</f>
        <v>09:30:00.00099975150078300</v>
      </c>
      <c r="F16" s="3" t="d">
        <v>PT1H0M0.000S</v>
      </c>
      <c r="G1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2022-10-19T10:30:00.0009995419532060622900</v>
      </c>
      <c r="H16" s="4" t="s">
        <v>39</v>
      </c>
      <c r="I16" s="4" t="s">
        <v>40</v>
      </c>
      <c r="J16" s="4" t="s">
        <v>32</v>
      </c>
      <c r="K16" s="6" t="s">
        <v>30</v>
      </c>
      <c r="L16" s="5"/>
      <c r="M16" s="4"/>
    </row>
    <row r="17" spans="1:13" ht="32" x14ac:dyDescent="0.2">
      <c r="A17" s="24">
        <v>66</v>
      </c>
      <c r="B17" s="50" t="s">
        <v>26</v>
      </c>
      <c r="C17" s="51">
        <v>55</v>
      </c>
      <c r="D17" s="46" t="d">
        <f>IFERROR(FLOOR(VLOOKUP(tbl__tracker8[[#This Row],[Predecessor]],tbl__tracker8[],7,FALSE),1),"-")</f>
        <v>2022-10-19</v>
      </c>
      <c r="E17" s="45" t="d">
        <f>IFERROR(VLOOKUP(tbl__tracker8[[#This Row],[Predecessor]],tbl__tracker8[],7,FALSE)-tbl__tracker8[[#This Row],[Start Date]],"-")</f>
        <v>10:30:00.0009995419532060622900</v>
      </c>
      <c r="F17" s="3" t="d">
        <v>PT1H0M0.000S</v>
      </c>
      <c r="G1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2022-10-19T11:30:00.00099933240562425</v>
      </c>
      <c r="H17" s="4" t="s">
        <v>41</v>
      </c>
      <c r="I17" s="4" t="s">
        <v>34</v>
      </c>
      <c r="J17" s="4" t="s">
        <v>35</v>
      </c>
      <c r="K17" s="6" t="s">
        <v>30</v>
      </c>
      <c r="L17" s="5"/>
      <c r="M17" s="4"/>
    </row>
    <row r="18" spans="1:13" ht="16" x14ac:dyDescent="0.2">
      <c r="A18" s="24">
        <v>60</v>
      </c>
      <c r="B18" s="50" t="s">
        <v>26</v>
      </c>
      <c r="C18" s="51">
        <v>55</v>
      </c>
      <c r="D18" s="46" t="d">
        <f>IFERROR(FLOOR(VLOOKUP(tbl__tracker8[[#This Row],[Predecessor]],tbl__tracker8[],7,FALSE),1),"-")</f>
        <v>2022-10-19</v>
      </c>
      <c r="E18" s="45" t="d">
        <f>IFERROR(VLOOKUP(tbl__tracker8[[#This Row],[Predecessor]],tbl__tracker8[],7,FALSE)-tbl__tracker8[[#This Row],[Start Date]],"-")</f>
        <v>10:30:00.0009995419532060622900</v>
      </c>
      <c r="F18" s="3" t="d">
        <v>PT2H0M0.000S</v>
      </c>
      <c r="G1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2022-10-19T12:30:00.00099975150078300</v>
      </c>
      <c r="H18" s="4" t="s">
        <v>42</v>
      </c>
      <c r="I18" s="4" t="s">
        <v>34</v>
      </c>
      <c r="J18" s="4" t="s">
        <v>43</v>
      </c>
      <c r="K18" s="6" t="s">
        <v>30</v>
      </c>
      <c r="L18" s="5"/>
      <c r="M18" s="4"/>
    </row>
    <row r="19" spans="1:13" ht="16" x14ac:dyDescent="0.2">
      <c r="A19" s="24">
        <v>80</v>
      </c>
      <c r="B19" s="50" t="s">
        <v>26</v>
      </c>
      <c r="C19" s="51">
        <v>66</v>
      </c>
      <c r="D19" s="46" t="d">
        <f>IFERROR(FLOOR(VLOOKUP(tbl__tracker8[[#This Row],[Predecessor]],tbl__tracker8[],7,FALSE),1),"-")</f>
        <v>2022-10-19</v>
      </c>
      <c r="E19" s="45" t="d">
        <f>IFERROR(VLOOKUP(tbl__tracker8[[#This Row],[Predecessor]],tbl__tracker8[],7,FALSE)-tbl__tracker8[[#This Row],[Start Date]],"-")</f>
        <v>11:30:00.00099933240562425</v>
      </c>
      <c r="F19" s="3" t="d">
        <v>PT0H15M0.000S</v>
      </c>
      <c r="G1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2022-10-19T11:45:00.00099912285804825</v>
      </c>
      <c r="H19" s="4" t="s">
        <v>44</v>
      </c>
      <c r="I19" s="4" t="s">
        <v>40</v>
      </c>
      <c r="J19" s="4" t="s">
        <v>35</v>
      </c>
      <c r="K19" s="6" t="s">
        <v>30</v>
      </c>
      <c r="L19" s="5"/>
      <c r="M19" s="4"/>
    </row>
    <row r="20" spans="1:13" ht="16" x14ac:dyDescent="0.2">
      <c r="A20" s="24">
        <v>73</v>
      </c>
      <c r="B20" s="50" t="s">
        <v>26</v>
      </c>
      <c r="C20" s="51">
        <v>80</v>
      </c>
      <c r="D20" s="46" t="d">
        <f>IFERROR(FLOOR(VLOOKUP(tbl__tracker8[[#This Row],[Predecessor]],tbl__tracker8[],7,FALSE),1),"-")</f>
        <v>2022-10-19</v>
      </c>
      <c r="E20" s="45" t="d">
        <f>IFERROR(VLOOKUP(tbl__tracker8[[#This Row],[Predecessor]],tbl__tracker8[],7,FALSE)-tbl__tracker8[[#This Row],[Start Date]],"-")</f>
        <v>11:45:00.00099912285804825</v>
      </c>
      <c r="F20" s="3" t="d">
        <v>PT0H15M0.000S</v>
      </c>
      <c r="G2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2022-10-19T12:00:00.0009989133104681968950</v>
      </c>
      <c r="H20" s="4" t="s">
        <v>45</v>
      </c>
      <c r="I20" s="4" t="s">
        <v>34</v>
      </c>
      <c r="J20" s="4" t="s">
        <v>35</v>
      </c>
      <c r="K20" s="6" t="s">
        <v>30</v>
      </c>
      <c r="L20" s="5"/>
      <c r="M20" s="4"/>
    </row>
    <row r="21" spans="1:13" ht="16" x14ac:dyDescent="0.2">
      <c r="A21" s="24">
        <v>62</v>
      </c>
      <c r="B21" s="50" t="s">
        <v>26</v>
      </c>
      <c r="C21" s="51">
        <v>73</v>
      </c>
      <c r="D21" s="46" t="d">
        <f>IFERROR(FLOOR(VLOOKUP(tbl__tracker8[[#This Row],[Predecessor]],tbl__tracker8[],7,FALSE),1),"-")</f>
        <v>2022-10-19</v>
      </c>
      <c r="E21" s="45" t="d">
        <f>IFERROR(VLOOKUP(tbl__tracker8[[#This Row],[Predecessor]],tbl__tracker8[],7,FALSE)-tbl__tracker8[[#This Row],[Start Date]],"-")</f>
        <v>12:00:00.0009989133104681968950</v>
      </c>
      <c r="F21" s="3" t="d">
        <v>PT1H0M0.000S</v>
      </c>
      <c r="G2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2022-10-19T13:00:00.00099870376288950</v>
      </c>
      <c r="H21" s="4" t="s">
        <v>46</v>
      </c>
      <c r="I21" s="4" t="s">
        <v>28</v>
      </c>
      <c r="J21" s="4" t="s">
        <v>35</v>
      </c>
      <c r="K21" s="6" t="s">
        <v>30</v>
      </c>
      <c r="L21" s="5"/>
      <c r="M21" s="4"/>
    </row>
    <row r="22" spans="1:13" ht="32" x14ac:dyDescent="0.2">
      <c r="A22" s="24">
        <v>27</v>
      </c>
      <c r="B22" s="50" t="s">
        <v>26</v>
      </c>
      <c r="C22" s="51">
        <v>62</v>
      </c>
      <c r="D22" s="46" t="d">
        <f>IFERROR(FLOOR(VLOOKUP(tbl__tracker8[[#This Row],[Predecessor]],tbl__tracker8[],7,FALSE),1),"-")</f>
        <v>2022-10-19</v>
      </c>
      <c r="E22" s="45" t="d">
        <f>IFERROR(VLOOKUP(tbl__tracker8[[#This Row],[Predecessor]],tbl__tracker8[],7,FALSE)-tbl__tracker8[[#This Row],[Start Date]],"-")</f>
        <v>13:00:00.00099870376288950</v>
      </c>
      <c r="F22" s="3" t="d">
        <v>PT1H0M0.000S</v>
      </c>
      <c r="G2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2022-10-19T14:00:00.00099849421530675</v>
      </c>
      <c r="H22" s="4" t="s">
        <v>47</v>
      </c>
      <c r="I22" s="4" t="s">
        <v>28</v>
      </c>
      <c r="J22" s="4" t="s">
        <v>43</v>
      </c>
      <c r="K22" s="6" t="s">
        <v>30</v>
      </c>
      <c r="L22" s="5"/>
      <c r="M22" s="4"/>
    </row>
    <row r="23" spans="1:13" ht="16" x14ac:dyDescent="0.2">
      <c r="A23" s="24">
        <v>74</v>
      </c>
      <c r="B23" s="50" t="s">
        <v>26</v>
      </c>
      <c r="C23" s="51">
        <v>27</v>
      </c>
      <c r="D23" s="46" t="d">
        <f>IFERROR(FLOOR(VLOOKUP(tbl__tracker8[[#This Row],[Predecessor]],tbl__tracker8[],7,FALSE),1),"-")</f>
        <v>2022-10-19</v>
      </c>
      <c r="E23" s="45" t="d">
        <f>IFERROR(VLOOKUP(tbl__tracker8[[#This Row],[Predecessor]],tbl__tracker8[],7,FALSE)-tbl__tracker8[[#This Row],[Start Date]],"-")</f>
        <v>14:00:00.00099849421530675</v>
      </c>
      <c r="F23" s="3" t="d">
        <v>PT0H15M0.000S</v>
      </c>
      <c r="G2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2022-10-19T14:15:00.0009982846677303314325</v>
      </c>
      <c r="H23" s="4" t="s">
        <v>48</v>
      </c>
      <c r="I23" s="4" t="s">
        <v>34</v>
      </c>
      <c r="J23" s="4" t="s">
        <v>43</v>
      </c>
      <c r="K23" s="6" t="s">
        <v>30</v>
      </c>
      <c r="L23" s="5"/>
      <c r="M23" s="4"/>
    </row>
    <row r="24" spans="1:13" ht="32" x14ac:dyDescent="0.2">
      <c r="A24" s="24">
        <v>65</v>
      </c>
      <c r="B24" s="50" t="s">
        <v>26</v>
      </c>
      <c r="C24" s="51">
        <v>27</v>
      </c>
      <c r="D24" s="46" t="d">
        <f>IFERROR(FLOOR(VLOOKUP(tbl__tracker8[[#This Row],[Predecessor]],tbl__tracker8[],7,FALSE),1),"-")</f>
        <v>2022-10-19</v>
      </c>
      <c r="E24" s="45" t="d">
        <f>IFERROR(VLOOKUP(tbl__tracker8[[#This Row],[Predecessor]],tbl__tracker8[],7,FALSE)-tbl__tracker8[[#This Row],[Start Date]],"-")</f>
        <v>14:00:00.00099849421530675</v>
      </c>
      <c r="F24" s="3" t="d">
        <v>PT2H0M0.000S</v>
      </c>
      <c r="G2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2022-10-19T16:00:00.00099870376288950</v>
      </c>
      <c r="H24" s="4" t="s">
        <v>49</v>
      </c>
      <c r="I24" s="4" t="s">
        <v>34</v>
      </c>
      <c r="J24" s="4" t="s">
        <v>50</v>
      </c>
      <c r="K24" s="6" t="s">
        <v>30</v>
      </c>
      <c r="L24" s="5"/>
      <c r="M24" s="4"/>
    </row>
    <row r="25" spans="1:13" ht="32" x14ac:dyDescent="0.2">
      <c r="A25" s="24">
        <v>76</v>
      </c>
      <c r="B25" s="50" t="s">
        <v>26</v>
      </c>
      <c r="C25" s="51">
        <v>74</v>
      </c>
      <c r="D25" s="46" t="d">
        <f>IFERROR(FLOOR(VLOOKUP(tbl__tracker8[[#This Row],[Predecessor]],tbl__tracker8[],7,FALSE),1),"-")</f>
        <v>2022-10-19</v>
      </c>
      <c r="E25" s="45" t="d">
        <f>IFERROR(VLOOKUP(tbl__tracker8[[#This Row],[Predecessor]],tbl__tracker8[],7,FALSE)-tbl__tracker8[[#This Row],[Start Date]],"-")</f>
        <v>14:15:00.0009982846677303314325</v>
      </c>
      <c r="F25" s="3" t="d">
        <v>PT0H15M0.000S</v>
      </c>
      <c r="G2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2022-10-19T14:30:00.00099807512014800</v>
      </c>
      <c r="H25" s="4" t="s">
        <v>51</v>
      </c>
      <c r="I25" s="4" t="s">
        <v>34</v>
      </c>
      <c r="J25" s="4" t="s">
        <v>52</v>
      </c>
      <c r="K25" s="6" t="s">
        <v>30</v>
      </c>
      <c r="L25" s="5"/>
      <c r="M25" s="4"/>
    </row>
    <row r="26" spans="1:13" ht="48" x14ac:dyDescent="0.2">
      <c r="A26" s="24">
        <v>63</v>
      </c>
      <c r="B26" s="50" t="s">
        <v>26</v>
      </c>
      <c r="C26" s="51">
        <v>76</v>
      </c>
      <c r="D26" s="46" t="d">
        <f>IFERROR(FLOOR(VLOOKUP(tbl__tracker8[[#This Row],[Predecessor]],tbl__tracker8[],7,FALSE),1),"-")</f>
        <v>2022-10-19</v>
      </c>
      <c r="E26" s="45" t="d">
        <f>IFERROR(VLOOKUP(tbl__tracker8[[#This Row],[Predecessor]],tbl__tracker8[],7,FALSE)-tbl__tracker8[[#This Row],[Start Date]],"-")</f>
        <v>14:30:00.00099807512014800</v>
      </c>
      <c r="F26" s="3" t="d">
        <v>PT0H15M0.000S</v>
      </c>
      <c r="G2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2022-10-19T14:45:00.00099786557257200</v>
      </c>
      <c r="H26" s="4" t="s">
        <v>53</v>
      </c>
      <c r="I26" s="4" t="s">
        <v>34</v>
      </c>
      <c r="J26" s="4" t="s">
        <v>43</v>
      </c>
      <c r="K26" s="6" t="s">
        <v>30</v>
      </c>
      <c r="L26" s="5"/>
      <c r="M26" s="4"/>
    </row>
    <row r="27" spans="1:13" ht="32" x14ac:dyDescent="0.2">
      <c r="A27" s="24">
        <v>64</v>
      </c>
      <c r="B27" s="50" t="s">
        <v>26</v>
      </c>
      <c r="C27" s="51">
        <v>63</v>
      </c>
      <c r="D27" s="46" t="d">
        <f>IFERROR(FLOOR(VLOOKUP(tbl__tracker8[[#This Row],[Predecessor]],tbl__tracker8[],7,FALSE),1),"-")</f>
        <v>2022-10-19</v>
      </c>
      <c r="E27" s="45" t="d">
        <f>IFERROR(VLOOKUP(tbl__tracker8[[#This Row],[Predecessor]],tbl__tracker8[],7,FALSE)-tbl__tracker8[[#This Row],[Start Date]],"-")</f>
        <v>14:45:00.00099786557257200</v>
      </c>
      <c r="F27" s="3" t="d">
        <v>PT1H0M0.000S</v>
      </c>
      <c r="G2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2022-10-19T15:45:00.0009976560249924659700</v>
      </c>
      <c r="H27" s="4" t="s">
        <v>54</v>
      </c>
      <c r="I27" s="4" t="s">
        <v>34</v>
      </c>
      <c r="J27" s="4" t="s">
        <v>43</v>
      </c>
      <c r="K27" s="6" t="s">
        <v>30</v>
      </c>
      <c r="L27" s="5"/>
      <c r="M27" s="4"/>
    </row>
    <row r="28" spans="1:13" ht="16" x14ac:dyDescent="0.2">
      <c r="A28" s="24">
        <v>1</v>
      </c>
      <c r="B28" s="50" t="s">
        <v>26</v>
      </c>
      <c r="C28" s="51">
        <v>64</v>
      </c>
      <c r="D28" s="46" t="d">
        <f>IFERROR(FLOOR(VLOOKUP(tbl__tracker8[[#This Row],[Predecessor]],tbl__tracker8[],7,FALSE),1),"-")</f>
        <v>2022-10-19</v>
      </c>
      <c r="E28" s="45" t="d">
        <f>IFERROR(VLOOKUP(tbl__tracker8[[#This Row],[Predecessor]],tbl__tracker8[],7,FALSE)-tbl__tracker8[[#This Row],[Start Date]],"-")</f>
        <v>15:45:00.0009976560249924659700</v>
      </c>
      <c r="F28" s="3" t="d">
        <v>PT1H30M0.000S</v>
      </c>
      <c r="G2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2022-10-19T17:15:00.0009976560249924659700</v>
      </c>
      <c r="H28" s="4" t="s">
        <v>55</v>
      </c>
      <c r="I28" s="4" t="s">
        <v>40</v>
      </c>
      <c r="J28" s="4" t="s">
        <v>43</v>
      </c>
      <c r="K28" s="6" t="s">
        <v>30</v>
      </c>
      <c r="L28" s="5"/>
      <c r="M28" s="4"/>
    </row>
    <row r="29" spans="1:13" ht="16" x14ac:dyDescent="0.2">
      <c r="A29" s="24">
        <v>61</v>
      </c>
      <c r="B29" s="50" t="s">
        <v>26</v>
      </c>
      <c r="C29" s="51">
        <v>65</v>
      </c>
      <c r="D29" s="46" t="d">
        <f>IFERROR(FLOOR(VLOOKUP(tbl__tracker8[[#This Row],[Predecessor]],tbl__tracker8[],7,FALSE),1),"-")</f>
        <v>2022-10-19</v>
      </c>
      <c r="E29" s="45" t="d">
        <f>IFERROR(VLOOKUP(tbl__tracker8[[#This Row],[Predecessor]],tbl__tracker8[],7,FALSE)-tbl__tracker8[[#This Row],[Start Date]],"-")</f>
        <v>16:00:00.00099870376288950</v>
      </c>
      <c r="F29" s="3" t="d">
        <v>PT4H0M0.000S</v>
      </c>
      <c r="G2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2022-10-19T20:00:00.00099849421530675</v>
      </c>
      <c r="H29" s="4" t="s">
        <v>56</v>
      </c>
      <c r="I29" s="4" t="s">
        <v>28</v>
      </c>
      <c r="J29" s="4" t="s">
        <v>35</v>
      </c>
      <c r="K29" s="6" t="s">
        <v>30</v>
      </c>
      <c r="L29" s="5"/>
      <c r="M29" s="4"/>
    </row>
    <row r="30" spans="1:13" ht="16" x14ac:dyDescent="0.2">
      <c r="A30" s="24">
        <v>75</v>
      </c>
      <c r="B30" s="50" t="s">
        <v>26</v>
      </c>
      <c r="C30" s="51">
        <v>1</v>
      </c>
      <c r="D30" s="46" t="d">
        <f>IFERROR(FLOOR(VLOOKUP(tbl__tracker8[[#This Row],[Predecessor]],tbl__tracker8[],7,FALSE),1),"-")</f>
        <v>2022-10-19</v>
      </c>
      <c r="E30" s="45" t="d">
        <f>IFERROR(VLOOKUP(tbl__tracker8[[#This Row],[Predecessor]],tbl__tracker8[],7,FALSE)-tbl__tracker8[[#This Row],[Start Date]],"-")</f>
        <v>17:15:00.0009976560249924659700</v>
      </c>
      <c r="F30" s="3" t="d">
        <v>PT0H15M0.000S</v>
      </c>
      <c r="G3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2022-10-19T17:15:00.0009976560249924659700</v>
      </c>
      <c r="H30" s="4" t="s">
        <v>57</v>
      </c>
      <c r="I30" s="4" t="s">
        <v>34</v>
      </c>
      <c r="J30" s="4" t="s">
        <v>35</v>
      </c>
      <c r="K30" s="6" t="s">
        <v>58</v>
      </c>
      <c r="L30" s="5"/>
      <c r="M30" s="4"/>
    </row>
    <row r="31" spans="1:13" ht="16" x14ac:dyDescent="0.2">
      <c r="A31" s="24">
        <v>85</v>
      </c>
      <c r="B31" s="50" t="s">
        <v>26</v>
      </c>
      <c r="C31" s="51">
        <v>1</v>
      </c>
      <c r="D31" s="46" t="d">
        <f>IFERROR(FLOOR(VLOOKUP(tbl__tracker8[[#This Row],[Predecessor]],tbl__tracker8[],7,FALSE),1),"-")</f>
        <v>2022-10-19</v>
      </c>
      <c r="E31" s="45" t="d">
        <f>IFERROR(VLOOKUP(tbl__tracker8[[#This Row],[Predecessor]],tbl__tracker8[],7,FALSE)-tbl__tracker8[[#This Row],[Start Date]],"-")</f>
        <v>17:15:00.0009976560249924659700</v>
      </c>
      <c r="F31" s="3" t="d">
        <v>PT0H10M0.000S</v>
      </c>
      <c r="G3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2022-10-19T17:25:00.00099772587418575</v>
      </c>
      <c r="H31" s="4" t="s">
        <v>59</v>
      </c>
      <c r="I31" s="4" t="s">
        <v>28</v>
      </c>
      <c r="J31" s="4" t="s">
        <v>32</v>
      </c>
      <c r="K31" s="6" t="s">
        <v>30</v>
      </c>
      <c r="L31" s="5"/>
      <c r="M31" s="4"/>
    </row>
    <row r="32" spans="1:13" ht="32" x14ac:dyDescent="0.2">
      <c r="A32" s="24">
        <v>67</v>
      </c>
      <c r="B32" s="50" t="s">
        <v>26</v>
      </c>
      <c r="C32" s="51">
        <v>1</v>
      </c>
      <c r="D32" s="46" t="d">
        <f>IFERROR(FLOOR(VLOOKUP(tbl__tracker8[[#This Row],[Predecessor]],tbl__tracker8[],7,FALSE),1),"-")</f>
        <v>2022-10-19</v>
      </c>
      <c r="E32" s="45" t="d">
        <f>IFERROR(VLOOKUP(tbl__tracker8[[#This Row],[Predecessor]],tbl__tracker8[],7,FALSE)-tbl__tracker8[[#This Row],[Start Date]],"-")</f>
        <v>17:15:00.0009976560249924659700</v>
      </c>
      <c r="F32" s="3" t="d">
        <v>PT0H15M0.000S</v>
      </c>
      <c r="G3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2022-10-19T17:30:00.00099744647741325</v>
      </c>
      <c r="H32" s="4" t="s">
        <v>60</v>
      </c>
      <c r="I32" s="4" t="s">
        <v>34</v>
      </c>
      <c r="J32" s="4" t="s">
        <v>61</v>
      </c>
      <c r="K32" s="6" t="s">
        <v>30</v>
      </c>
      <c r="L32" s="5"/>
      <c r="M32" s="4"/>
    </row>
    <row r="33" spans="1:13" ht="32" x14ac:dyDescent="0.2">
      <c r="A33" s="24">
        <v>2</v>
      </c>
      <c r="B33" s="50" t="s">
        <v>26</v>
      </c>
      <c r="C33" s="51">
        <v>1</v>
      </c>
      <c r="D33" s="46" t="d">
        <f>IFERROR(FLOOR(VLOOKUP(tbl__tracker8[[#This Row],[Predecessor]],tbl__tracker8[],7,FALSE),1),"-")</f>
        <v>2022-10-19</v>
      </c>
      <c r="E33" s="45" t="d">
        <f>IFERROR(VLOOKUP(tbl__tracker8[[#This Row],[Predecessor]],tbl__tracker8[],7,FALSE)-tbl__tracker8[[#This Row],[Start Date]],"-")</f>
        <v>17:15:00.0009976560249924659700</v>
      </c>
      <c r="F33" s="3" t="d">
        <v>PT0H30M0.000S</v>
      </c>
      <c r="G3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2022-10-19T17:45:00.00099786557257200</v>
      </c>
      <c r="H33" s="4" t="s">
        <v>62</v>
      </c>
      <c r="I33" s="4" t="s">
        <v>28</v>
      </c>
      <c r="J33" s="4" t="s">
        <v>63</v>
      </c>
      <c r="K33" s="6" t="s">
        <v>30</v>
      </c>
      <c r="L33" s="5"/>
      <c r="M33" s="4"/>
    </row>
    <row r="34" spans="1:13" ht="32" x14ac:dyDescent="0.2">
      <c r="A34" s="24">
        <v>4</v>
      </c>
      <c r="B34" s="50" t="s">
        <v>26</v>
      </c>
      <c r="C34" s="51">
        <v>1</v>
      </c>
      <c r="D34" s="46" t="d">
        <f>IFERROR(FLOOR(VLOOKUP(tbl__tracker8[[#This Row],[Predecessor]],tbl__tracker8[],7,FALSE),1),"-")</f>
        <v>2022-10-19</v>
      </c>
      <c r="E34" s="45" t="d">
        <f>IFERROR(VLOOKUP(tbl__tracker8[[#This Row],[Predecessor]],tbl__tracker8[],7,FALSE)-tbl__tracker8[[#This Row],[Start Date]],"-")</f>
        <v>17:15:00.0009976560249924659700</v>
      </c>
      <c r="F34" s="3" t="d">
        <v>PT0H30M0.000S</v>
      </c>
      <c r="G3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2022-10-19T17:45:00.00099786557257200</v>
      </c>
      <c r="H34" s="4" t="s">
        <v>64</v>
      </c>
      <c r="I34" s="4" t="s">
        <v>34</v>
      </c>
      <c r="J34" s="4" t="s">
        <v>43</v>
      </c>
      <c r="K34" s="6" t="s">
        <v>30</v>
      </c>
      <c r="L34" s="5" t="s">
        <v>65</v>
      </c>
      <c r="M34" s="4"/>
    </row>
    <row r="35" spans="1:13" ht="16" x14ac:dyDescent="0.2">
      <c r="A35" s="24">
        <v>56</v>
      </c>
      <c r="B35" s="50" t="s">
        <v>26</v>
      </c>
      <c r="C35" s="51">
        <v>85</v>
      </c>
      <c r="D35" s="46" t="d">
        <f>IFERROR(FLOOR(VLOOKUP(tbl__tracker8[[#This Row],[Predecessor]],tbl__tracker8[],7,FALSE),1),"-")</f>
        <v>2022-10-19</v>
      </c>
      <c r="E35" s="45" t="d">
        <f>IFERROR(VLOOKUP(tbl__tracker8[[#This Row],[Predecessor]],tbl__tracker8[],7,FALSE)-tbl__tracker8[[#This Row],[Start Date]],"-")</f>
        <v>17:25:00.00099772587418575</v>
      </c>
      <c r="F35" s="3" t="d">
        <v>PT8H0M0.000S</v>
      </c>
      <c r="G3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2022-10-20T01:25:00.00099793542176175</v>
      </c>
      <c r="H35" s="4" t="s">
        <v>66</v>
      </c>
      <c r="I35" s="4" t="s">
        <v>34</v>
      </c>
      <c r="J35" s="4" t="s">
        <v>63</v>
      </c>
      <c r="K35" s="6" t="s">
        <v>30</v>
      </c>
      <c r="L35" s="5"/>
      <c r="M35" s="4"/>
    </row>
    <row r="36" spans="1:13" ht="16" x14ac:dyDescent="0.2">
      <c r="A36" s="24">
        <v>57</v>
      </c>
      <c r="B36" s="50" t="s">
        <v>26</v>
      </c>
      <c r="C36" s="51">
        <v>85</v>
      </c>
      <c r="D36" s="46" t="d">
        <f>IFERROR(FLOOR(VLOOKUP(tbl__tracker8[[#This Row],[Predecessor]],tbl__tracker8[],7,FALSE),1),"-")</f>
        <v>2022-10-19</v>
      </c>
      <c r="E36" s="45" t="d">
        <f>IFERROR(VLOOKUP(tbl__tracker8[[#This Row],[Predecessor]],tbl__tracker8[],7,FALSE)-tbl__tracker8[[#This Row],[Start Date]],"-")</f>
        <v>17:25:00.00099772587418575</v>
      </c>
      <c r="F36" s="3" t="d">
        <v>PT48H0M0.000S</v>
      </c>
      <c r="G3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2022-10-21T17:25:00.00099772587418575</v>
      </c>
      <c r="H36" s="4" t="s">
        <v>67</v>
      </c>
      <c r="I36" s="4" t="s">
        <v>34</v>
      </c>
      <c r="J36" s="4" t="s">
        <v>63</v>
      </c>
      <c r="K36" s="6" t="s">
        <v>30</v>
      </c>
      <c r="L36" s="5"/>
      <c r="M36" s="4"/>
    </row>
    <row r="37" spans="1:13" ht="16" x14ac:dyDescent="0.2">
      <c r="A37" s="24">
        <v>69</v>
      </c>
      <c r="B37" s="50" t="s">
        <v>26</v>
      </c>
      <c r="C37" s="51">
        <v>67</v>
      </c>
      <c r="D37" s="46" t="d">
        <f>IFERROR(FLOOR(VLOOKUP(tbl__tracker8[[#This Row],[Predecessor]],tbl__tracker8[],7,FALSE),1),"-")</f>
        <v>2022-10-19</v>
      </c>
      <c r="E37" s="45" t="d">
        <f>IFERROR(VLOOKUP(tbl__tracker8[[#This Row],[Predecessor]],tbl__tracker8[],7,FALSE)-tbl__tracker8[[#This Row],[Start Date]],"-")</f>
        <v>17:30:00.00099744647741325</v>
      </c>
      <c r="F37" s="3" t="d">
        <v>PT0H15M0.000S</v>
      </c>
      <c r="G3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2022-10-19T17:45:00.00099723692983725</v>
      </c>
      <c r="H37" s="4" t="s">
        <v>68</v>
      </c>
      <c r="I37" s="4" t="s">
        <v>34</v>
      </c>
      <c r="J37" s="4" t="s">
        <v>35</v>
      </c>
      <c r="K37" s="6" t="s">
        <v>30</v>
      </c>
      <c r="L37" s="5"/>
      <c r="M37" s="4"/>
    </row>
    <row r="38" spans="1:13" ht="16" x14ac:dyDescent="0.2">
      <c r="A38" s="24">
        <v>70</v>
      </c>
      <c r="B38" s="50" t="s">
        <v>26</v>
      </c>
      <c r="C38" s="51">
        <v>69</v>
      </c>
      <c r="D38" s="46" t="d">
        <f>IFERROR(FLOOR(VLOOKUP(tbl__tracker8[[#This Row],[Predecessor]],tbl__tracker8[],7,FALSE),1),"-")</f>
        <v>2022-10-19</v>
      </c>
      <c r="E38" s="45" t="d">
        <f>IFERROR(VLOOKUP(tbl__tracker8[[#This Row],[Predecessor]],tbl__tracker8[],7,FALSE)-tbl__tracker8[[#This Row],[Start Date]],"-")</f>
        <v>17:45:00.00099723692983725</v>
      </c>
      <c r="F38" s="3" t="d">
        <v>PT0H15M0.000S</v>
      </c>
      <c r="G3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2022-10-19T18:00:00.0009970273822546005075</v>
      </c>
      <c r="H38" s="4" t="s">
        <v>69</v>
      </c>
      <c r="I38" s="4" t="s">
        <v>34</v>
      </c>
      <c r="J38" s="4" t="s">
        <v>43</v>
      </c>
      <c r="K38" s="6" t="s">
        <v>30</v>
      </c>
      <c r="L38" s="5"/>
      <c r="M38" s="4"/>
    </row>
    <row r="39" spans="1:13" ht="16" x14ac:dyDescent="0.2">
      <c r="A39" s="24">
        <v>5</v>
      </c>
      <c r="B39" s="50" t="s">
        <v>26</v>
      </c>
      <c r="C39" s="51">
        <v>4</v>
      </c>
      <c r="D39" s="46" t="d">
        <f>IFERROR(FLOOR(VLOOKUP(tbl__tracker8[[#This Row],[Predecessor]],tbl__tracker8[],7,FALSE),1),"-")</f>
        <v>2022-10-19</v>
      </c>
      <c r="E39" s="45" t="d">
        <f>IFERROR(VLOOKUP(tbl__tracker8[[#This Row],[Predecessor]],tbl__tracker8[],7,FALSE)-tbl__tracker8[[#This Row],[Start Date]],"-")</f>
        <v>17:45:00.00099786557257200</v>
      </c>
      <c r="F39" s="3" t="d">
        <v>PT1H0M0.000S</v>
      </c>
      <c r="G3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2022-10-19T18:45:00.0009976560249924659700</v>
      </c>
      <c r="H39" s="4" t="s">
        <v>70</v>
      </c>
      <c r="I39" s="4" t="s">
        <v>34</v>
      </c>
      <c r="J39" s="4" t="s">
        <v>43</v>
      </c>
      <c r="K39" s="6" t="s">
        <v>30</v>
      </c>
      <c r="L39" s="5"/>
      <c r="M39" s="4"/>
    </row>
    <row r="40" spans="1:13" ht="32" x14ac:dyDescent="0.2">
      <c r="A40" s="24">
        <v>59</v>
      </c>
      <c r="B40" s="50" t="s">
        <v>26</v>
      </c>
      <c r="C40" s="51">
        <v>5</v>
      </c>
      <c r="D40" s="46" t="d">
        <f>IFERROR(FLOOR(VLOOKUP(tbl__tracker8[[#This Row],[Predecessor]],tbl__tracker8[],7,FALSE),1),"-")</f>
        <v>2022-10-19</v>
      </c>
      <c r="E40" s="45" t="d">
        <f>IFERROR(VLOOKUP(tbl__tracker8[[#This Row],[Predecessor]],tbl__tracker8[],7,FALSE)-tbl__tracker8[[#This Row],[Start Date]],"-")</f>
        <v>18:45:00.0009976560249924659700</v>
      </c>
      <c r="F40" s="3" t="d">
        <v>PT2H0M0.000S</v>
      </c>
      <c r="G4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2022-10-19T20:45:00.00099786557257200</v>
      </c>
      <c r="H40" s="4" t="s">
        <v>71</v>
      </c>
      <c r="I40" s="4" t="s">
        <v>34</v>
      </c>
      <c r="J40" s="4" t="s">
        <v>72</v>
      </c>
      <c r="K40" s="6" t="s">
        <v>30</v>
      </c>
      <c r="L40" s="5"/>
      <c r="M40" s="4"/>
    </row>
    <row r="41" spans="1:13" ht="16" x14ac:dyDescent="0.2">
      <c r="A41" s="24">
        <v>81</v>
      </c>
      <c r="B41" s="50" t="s">
        <v>26</v>
      </c>
      <c r="C41" s="51">
        <v>59</v>
      </c>
      <c r="D41" s="46" t="d">
        <f>IFERROR(FLOOR(VLOOKUP(tbl__tracker8[[#This Row],[Predecessor]],tbl__tracker8[],7,FALSE),1),"-")</f>
        <v>2022-10-19</v>
      </c>
      <c r="E41" s="45" t="d">
        <f>IFERROR(VLOOKUP(tbl__tracker8[[#This Row],[Predecessor]],tbl__tracker8[],7,FALSE)-tbl__tracker8[[#This Row],[Start Date]],"-")</f>
        <v>20:45:00.00099786557257200</v>
      </c>
      <c r="F41" s="3" t="d">
        <v>PT4H0M0.000S</v>
      </c>
      <c r="G4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2022-10-20T00:45:00.0009976560249924659700</v>
      </c>
      <c r="H41" s="4" t="s">
        <v>73</v>
      </c>
      <c r="I41" s="4" t="s">
        <v>34</v>
      </c>
      <c r="J41" s="4" t="s">
        <v>43</v>
      </c>
      <c r="K41" s="6" t="s">
        <v>30</v>
      </c>
      <c r="L41" s="5"/>
      <c r="M41" s="4"/>
    </row>
    <row r="42" spans="1:13" ht="16" x14ac:dyDescent="0.2">
      <c r="A42" s="24">
        <v>86</v>
      </c>
      <c r="B42" s="50" t="s">
        <v>26</v>
      </c>
      <c r="C42" s="51">
        <v>57</v>
      </c>
      <c r="D42" s="46" t="d">
        <f>IFERROR(FLOOR(VLOOKUP(tbl__tracker8[[#This Row],[Predecessor]],tbl__tracker8[],7,FALSE),1),"-")</f>
        <v>2022-10-21</v>
      </c>
      <c r="E42" s="45" t="d">
        <f>IFERROR(VLOOKUP(tbl__tracker8[[#This Row],[Predecessor]],tbl__tracker8[],7,FALSE)-tbl__tracker8[[#This Row],[Start Date]],"-")</f>
        <v>17:25:00.00099772587418575</v>
      </c>
      <c r="F42" s="3" t="d">
        <v>PT1H0M0.000S</v>
      </c>
      <c r="G4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2022-10-21T18:25:00.00099751632660300</v>
      </c>
      <c r="H42" s="4" t="s">
        <v>74</v>
      </c>
      <c r="I42" s="4" t="s">
        <v>28</v>
      </c>
      <c r="J42" s="4" t="s">
        <v>32</v>
      </c>
      <c r="K42" s="6" t="s">
        <v>30</v>
      </c>
      <c r="L42" s="5"/>
      <c r="M42" s="4"/>
    </row>
    <row r="43" spans="1:13" ht="16" x14ac:dyDescent="0.2">
      <c r="A43" s="24">
        <v>58</v>
      </c>
      <c r="B43" s="50" t="s">
        <v>26</v>
      </c>
      <c r="C43" s="51">
        <v>86</v>
      </c>
      <c r="D43" s="46" t="d">
        <f>IFERROR(FLOOR(VLOOKUP(tbl__tracker8[[#This Row],[Predecessor]],tbl__tracker8[],7,FALSE),1),"-")</f>
        <v>2022-10-21</v>
      </c>
      <c r="E43" s="45" t="d">
        <f>IFERROR(VLOOKUP(tbl__tracker8[[#This Row],[Predecessor]],tbl__tracker8[],7,FALSE)-tbl__tracker8[[#This Row],[Start Date]],"-")</f>
        <v>18:25:00.00099751632660300</v>
      </c>
      <c r="F43" s="3" t="d">
        <v>PT48H0M0.000S</v>
      </c>
      <c r="G4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2022-10-23T18:25:00.00099751632660300</v>
      </c>
      <c r="H43" s="4" t="s">
        <v>75</v>
      </c>
      <c r="I43" s="4" t="s">
        <v>28</v>
      </c>
      <c r="J43" s="4"/>
      <c r="K43" s="6" t="s">
        <v>30</v>
      </c>
      <c r="L43" s="5"/>
      <c r="M43" s="4"/>
    </row>
    <row r="44" spans="1:13" ht="16" x14ac:dyDescent="0.2">
      <c r="A44" s="24">
        <v>17</v>
      </c>
      <c r="B44" s="50" t="s">
        <v>76</v>
      </c>
      <c r="C44" s="51"/>
      <c r="D44" s="46" t="d">
        <f>ref__date__dry_run</f>
        <v>2022-10-25</v>
      </c>
      <c r="E44" s="45" t="d">
        <f>ref__time__dry_run-TIME(1,0,0)</f>
        <v>09:00:00.000</v>
      </c>
      <c r="F44" s="3" t="d">
        <v>PT0H30M0.000S</v>
      </c>
      <c r="G4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2022-10-25T09:00:00.000</v>
      </c>
      <c r="H44" s="4" t="s">
        <v>77</v>
      </c>
      <c r="I44" s="4" t="s">
        <v>34</v>
      </c>
      <c r="J44" s="4" t="s">
        <v>63</v>
      </c>
      <c r="K44" s="6" t="s">
        <v>78</v>
      </c>
      <c r="L44" s="5"/>
      <c r="M44" s="4"/>
    </row>
    <row r="45" spans="1:13" ht="32" x14ac:dyDescent="0.2">
      <c r="A45" s="24">
        <v>6</v>
      </c>
      <c r="B45" s="50" t="s">
        <v>76</v>
      </c>
      <c r="C45" s="51"/>
      <c r="D45" s="46" t="d">
        <f>ref__date__dry_run</f>
        <v>2022-10-25</v>
      </c>
      <c r="E45" s="45" t="d">
        <f>ref__time__dry_run</f>
        <v>10:00:00.0000000000015975</v>
      </c>
      <c r="F45" s="3" t="d">
        <v>PT0H0M0.001S</v>
      </c>
      <c r="G4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2022-10-25T09:59:59.99999979045242400</v>
      </c>
      <c r="H45" s="7" t="s">
        <v>79</v>
      </c>
      <c r="I45" s="4" t="s">
        <v>28</v>
      </c>
      <c r="J45" s="4" t="s">
        <v>43</v>
      </c>
      <c r="K45" s="6" t="s">
        <v>78</v>
      </c>
      <c r="L45" s="5" t="s">
        <v>80</v>
      </c>
      <c r="M45" s="4"/>
    </row>
    <row r="46" spans="1:13" ht="16" x14ac:dyDescent="0.2">
      <c r="A46" s="24">
        <v>3</v>
      </c>
      <c r="B46" s="50" t="s">
        <v>76</v>
      </c>
      <c r="C46" s="51">
        <v>6</v>
      </c>
      <c r="D46" s="46" t="d">
        <f>FLOOR(VLOOKUP(tbl__tracker8[[#This Row],[Predecessor]],tbl__tracker8[],7,FALSE),1)</f>
        <v>2022-10-25</v>
      </c>
      <c r="E46" s="45" t="d">
        <f>VLOOKUP(tbl__tracker8[[#This Row],[Predecessor]],tbl__tracker8[],7,FALSE)-tbl__tracker8[[#This Row],[Start Date]]</f>
        <v>09:59:59.99999979045242400</v>
      </c>
      <c r="F46" s="3" t="d">
        <v>PT0H5M0.000S</v>
      </c>
      <c r="G4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2022-10-25T09:59:59.99999979045242400</v>
      </c>
      <c r="H46" s="4" t="s">
        <v>81</v>
      </c>
      <c r="I46" s="4" t="s">
        <v>28</v>
      </c>
      <c r="J46" s="4" t="s">
        <v>43</v>
      </c>
      <c r="K46" s="6" t="s">
        <v>78</v>
      </c>
      <c r="L46" s="5"/>
      <c r="M46" s="4"/>
    </row>
    <row r="47" spans="1:13" ht="32" x14ac:dyDescent="0.2">
      <c r="A47" s="24">
        <v>16</v>
      </c>
      <c r="B47" s="50" t="s">
        <v>76</v>
      </c>
      <c r="C47" s="51">
        <v>6</v>
      </c>
      <c r="D47" s="46" t="d">
        <f>FLOOR(VLOOKUP(tbl__tracker8[[#This Row],[Predecessor]],tbl__tracker8[],7,FALSE),1)</f>
        <v>2022-10-25</v>
      </c>
      <c r="E47" s="45" t="d">
        <f>VLOOKUP(tbl__tracker8[[#This Row],[Predecessor]],tbl__tracker8[],7,FALSE)-tbl__tracker8[[#This Row],[Start Date]]</f>
        <v>09:59:59.99999979045242400</v>
      </c>
      <c r="F47" s="3" t="d">
        <v>PT0H10M0.000S</v>
      </c>
      <c r="G4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2022-10-25T09:59:59.99999979045242400</v>
      </c>
      <c r="H47" s="4" t="s">
        <v>82</v>
      </c>
      <c r="I47" s="4" t="s">
        <v>28</v>
      </c>
      <c r="J47" s="4" t="s">
        <v>43</v>
      </c>
      <c r="K47" s="6" t="s">
        <v>78</v>
      </c>
      <c r="L47" s="5"/>
      <c r="M47" s="4"/>
    </row>
    <row r="48" spans="1:13" ht="16" x14ac:dyDescent="0.2">
      <c r="A48" s="24">
        <v>8</v>
      </c>
      <c r="B48" s="50" t="s">
        <v>76</v>
      </c>
      <c r="C48" s="51">
        <v>16</v>
      </c>
      <c r="D48" s="46" t="d">
        <f>FLOOR(VLOOKUP(tbl__tracker8[[#This Row],[Predecessor]],tbl__tracker8[],7,FALSE),1)</f>
        <v>2022-10-25</v>
      </c>
      <c r="E48" s="45" t="d">
        <f>VLOOKUP(tbl__tracker8[[#This Row],[Predecessor]],tbl__tracker8[],7,FALSE)-tbl__tracker8[[#This Row],[Start Date]]</f>
        <v>09:59:59.99999979045242400</v>
      </c>
      <c r="F48" s="3" t="d">
        <v>PT0H0M0.000S</v>
      </c>
      <c r="G4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2022-10-25T09:59:59.99999979045242400</v>
      </c>
      <c r="H48" s="7" t="s">
        <v>83</v>
      </c>
      <c r="I48" s="4" t="s">
        <v>28</v>
      </c>
      <c r="J48" s="4" t="s">
        <v>43</v>
      </c>
      <c r="K48" s="6" t="s">
        <v>78</v>
      </c>
      <c r="L48" s="5"/>
      <c r="M48" s="4"/>
    </row>
    <row r="49" spans="1:13" ht="16" x14ac:dyDescent="0.2">
      <c r="A49" s="24">
        <v>18</v>
      </c>
      <c r="B49" s="50" t="s">
        <v>84</v>
      </c>
      <c r="C49" s="51"/>
      <c r="D49" s="46" t="d">
        <f>ref__date__launch</f>
        <v>2022-10-31</v>
      </c>
      <c r="E49" s="45" t="d">
        <f>ref__time__launch-TIME(2,0,0)</f>
        <v>08:00:00.0000000000031950</v>
      </c>
      <c r="F49" s="3" t="d">
        <v>PT0H30M0.000S</v>
      </c>
      <c r="G4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2022-10-31T08:30:00.00000041909515875</v>
      </c>
      <c r="H49" s="4" t="s">
        <v>85</v>
      </c>
      <c r="I49" s="4" t="s">
        <v>34</v>
      </c>
      <c r="J49" s="4" t="s">
        <v>63</v>
      </c>
      <c r="K49" s="6" t="s">
        <v>30</v>
      </c>
      <c r="L49" s="5"/>
      <c r="M49" s="4"/>
    </row>
    <row r="50" spans="1:13" ht="16" x14ac:dyDescent="0.2">
      <c r="A50" s="24">
        <v>87</v>
      </c>
      <c r="B50" s="50" t="s">
        <v>84</v>
      </c>
      <c r="C50" s="51">
        <v>18</v>
      </c>
      <c r="D50" s="46" t="d">
        <f>IFERROR(FLOOR(VLOOKUP(tbl__tracker8[[#This Row],[Predecessor]],tbl__tracker8[],7,FALSE),1),"-")</f>
        <v>2022-10-31</v>
      </c>
      <c r="E50" s="45" t="d">
        <f>IFERROR(VLOOKUP(tbl__tracker8[[#This Row],[Predecessor]],tbl__tracker8[],7,FALSE)-tbl__tracker8[[#This Row],[Start Date]],"-")</f>
        <v>08:30:00.00000041909515875</v>
      </c>
      <c r="F50" s="3" t="d">
        <v>PT0H5M0.000S</v>
      </c>
      <c r="G5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2022-10-31T08:30:00.00000041909515875</v>
      </c>
      <c r="H50" s="4" t="s">
        <v>86</v>
      </c>
      <c r="I50" s="4" t="s">
        <v>40</v>
      </c>
      <c r="J50" s="4" t="s">
        <v>35</v>
      </c>
      <c r="K50" s="6" t="s">
        <v>58</v>
      </c>
      <c r="L50" s="5"/>
      <c r="M50" s="4"/>
    </row>
    <row r="51" spans="1:13" ht="16" x14ac:dyDescent="0.2">
      <c r="A51" s="24">
        <v>77</v>
      </c>
      <c r="B51" s="50" t="s">
        <v>84</v>
      </c>
      <c r="C51" s="51">
        <v>18</v>
      </c>
      <c r="D51" s="46" t="d">
        <f>IFERROR(FLOOR(VLOOKUP(tbl__tracker8[[#This Row],[Predecessor]],tbl__tracker8[],7,FALSE),1),"-")</f>
        <v>2022-10-31</v>
      </c>
      <c r="E51" s="45" t="d">
        <f>IFERROR(VLOOKUP(tbl__tracker8[[#This Row],[Predecessor]],tbl__tracker8[],7,FALSE)-tbl__tracker8[[#This Row],[Start Date]],"-")</f>
        <v>08:30:00.00000041909515875</v>
      </c>
      <c r="F51" s="3" t="d">
        <v>PT0H15M0.000S</v>
      </c>
      <c r="G5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2022-10-31T08:45:00.00000020954757600</v>
      </c>
      <c r="H51" s="4" t="s">
        <v>87</v>
      </c>
      <c r="I51" s="4" t="s">
        <v>34</v>
      </c>
      <c r="J51" s="4" t="s">
        <v>35</v>
      </c>
      <c r="K51" s="6" t="s">
        <v>30</v>
      </c>
      <c r="L51" s="5"/>
      <c r="M51" s="4"/>
    </row>
    <row r="52" spans="1:13" ht="16" x14ac:dyDescent="0.2">
      <c r="A52" s="24">
        <v>78</v>
      </c>
      <c r="B52" s="50" t="s">
        <v>84</v>
      </c>
      <c r="C52" s="51">
        <v>77</v>
      </c>
      <c r="D52" s="46" t="d">
        <f>IFERROR(FLOOR(VLOOKUP(tbl__tracker8[[#This Row],[Predecessor]],tbl__tracker8[],7,FALSE),1),"-")</f>
        <v>2022-10-31</v>
      </c>
      <c r="E52" s="45" t="d">
        <f>IFERROR(VLOOKUP(tbl__tracker8[[#This Row],[Predecessor]],tbl__tracker8[],7,FALSE)-tbl__tracker8[[#This Row],[Start Date]],"-")</f>
        <v>08:45:00.00000020954757600</v>
      </c>
      <c r="F52" s="3" t="d">
        <v>PT0H15M0.000S</v>
      </c>
      <c r="G5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2022-10-31T09:00:00.000</v>
      </c>
      <c r="H52" s="4" t="s">
        <v>88</v>
      </c>
      <c r="I52" s="4" t="s">
        <v>34</v>
      </c>
      <c r="J52" s="4" t="s">
        <v>89</v>
      </c>
      <c r="K52" s="6" t="s">
        <v>30</v>
      </c>
      <c r="L52" s="5"/>
      <c r="M52" s="4"/>
    </row>
    <row r="53" spans="1:13" ht="32" x14ac:dyDescent="0.2">
      <c r="A53" s="24">
        <v>79</v>
      </c>
      <c r="B53" s="50" t="s">
        <v>84</v>
      </c>
      <c r="C53" s="51">
        <v>78</v>
      </c>
      <c r="D53" s="46" t="d">
        <f>IFERROR(FLOOR(VLOOKUP(tbl__tracker8[[#This Row],[Predecessor]],tbl__tracker8[],7,FALSE),1),"-")</f>
        <v>2022-10-31</v>
      </c>
      <c r="E53" s="45" t="d">
        <f>IFERROR(VLOOKUP(tbl__tracker8[[#This Row],[Predecessor]],tbl__tracker8[],7,FALSE)-tbl__tracker8[[#This Row],[Start Date]],"-")</f>
        <v>09:00:00.000</v>
      </c>
      <c r="F53" s="3" t="d">
        <v>PT0H15M0.000S</v>
      </c>
      <c r="G5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2022-10-31T09:14:59.99999979045242400</v>
      </c>
      <c r="H53" s="4" t="s">
        <v>90</v>
      </c>
      <c r="I53" s="4" t="s">
        <v>34</v>
      </c>
      <c r="J53" s="4" t="s">
        <v>72</v>
      </c>
      <c r="K53" s="6" t="s">
        <v>30</v>
      </c>
      <c r="L53" s="5"/>
      <c r="M53" s="4"/>
    </row>
    <row r="54" spans="1:13" ht="16" x14ac:dyDescent="0.2">
      <c r="A54" s="24">
        <v>7</v>
      </c>
      <c r="B54" s="50" t="s">
        <v>84</v>
      </c>
      <c r="C54" s="51"/>
      <c r="D54" s="46" t="d">
        <f>ref__date__launch</f>
        <v>2022-10-31</v>
      </c>
      <c r="E54" s="45" t="d">
        <f>ref__time__launch</f>
        <v>10:00:00.0000000000015975</v>
      </c>
      <c r="F54" s="3" t="d">
        <v>PT0H0M0.001S</v>
      </c>
      <c r="G5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2022-10-31T10:00:00.00099996104836575</v>
      </c>
      <c r="H54" s="7" t="s">
        <v>91</v>
      </c>
      <c r="I54" s="4" t="s">
        <v>28</v>
      </c>
      <c r="J54" s="4" t="s">
        <v>29</v>
      </c>
      <c r="K54" s="6" t="s">
        <v>30</v>
      </c>
      <c r="L54" s="5"/>
      <c r="M54" s="4"/>
    </row>
    <row r="55" spans="1:13" ht="16" x14ac:dyDescent="0.2">
      <c r="A55" s="24">
        <v>19</v>
      </c>
      <c r="B55" s="21" t="s">
        <v>84</v>
      </c>
      <c r="C55" s="25">
        <v>7</v>
      </c>
      <c r="D55" s="46" t="d">
        <f>FLOOR(VLOOKUP(tbl__tracker8[[#This Row],[Predecessor]],tbl__tracker8[],7,FALSE),1)</f>
        <v>2022-10-31</v>
      </c>
      <c r="E55" s="45" t="d">
        <f>VLOOKUP(tbl__tracker8[[#This Row],[Predecessor]],tbl__tracker8[],7,FALSE)-tbl__tracker8[[#This Row],[Start Date]]</f>
        <v>10:00:00.00099996104836575</v>
      </c>
      <c r="F55" s="3" t="d">
        <v>PT0H3M0.000S</v>
      </c>
      <c r="G5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2022-10-31T10:03:00.00099991913884650</v>
      </c>
      <c r="H55" s="4" t="s">
        <v>92</v>
      </c>
      <c r="I55" s="4" t="s">
        <v>28</v>
      </c>
      <c r="J55" s="4" t="s">
        <v>43</v>
      </c>
      <c r="K55" s="6" t="s">
        <v>30</v>
      </c>
      <c r="L55" s="5"/>
      <c r="M55" s="4"/>
    </row>
    <row r="56" spans="1:13" ht="16" x14ac:dyDescent="0.2">
      <c r="A56" s="24">
        <v>20</v>
      </c>
      <c r="B56" s="21" t="s">
        <v>84</v>
      </c>
      <c r="C56" s="25">
        <v>19</v>
      </c>
      <c r="D56" s="46" t="d">
        <f>FLOOR(VLOOKUP(tbl__tracker8[[#This Row],[Predecessor]],tbl__tracker8[],7,FALSE),1)</f>
        <v>2022-10-31</v>
      </c>
      <c r="E56" s="45" t="d">
        <f>VLOOKUP(tbl__tracker8[[#This Row],[Predecessor]],tbl__tracker8[],7,FALSE)-tbl__tracker8[[#This Row],[Start Date]]</f>
        <v>10:03:00.00099991913884650</v>
      </c>
      <c r="F56" s="3" t="d">
        <v>PT0H3M0.000S</v>
      </c>
      <c r="G5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2022-10-31T10:06:00.00099987722933400</v>
      </c>
      <c r="H56" s="4" t="s">
        <v>93</v>
      </c>
      <c r="I56" s="4" t="s">
        <v>28</v>
      </c>
      <c r="J56" s="4" t="s">
        <v>43</v>
      </c>
      <c r="K56" s="6" t="s">
        <v>30</v>
      </c>
      <c r="L56" s="5"/>
      <c r="M56" s="4"/>
    </row>
    <row r="57" spans="1:13" ht="32" x14ac:dyDescent="0.2">
      <c r="A57" s="24">
        <v>21</v>
      </c>
      <c r="B57" s="21" t="s">
        <v>84</v>
      </c>
      <c r="C57" s="25">
        <v>20</v>
      </c>
      <c r="D57" s="46" t="d">
        <f>FLOOR(VLOOKUP(tbl__tracker8[[#This Row],[Predecessor]],tbl__tracker8[],7,FALSE),1)</f>
        <v>2022-10-31</v>
      </c>
      <c r="E57" s="45" t="d">
        <f>VLOOKUP(tbl__tracker8[[#This Row],[Predecessor]],tbl__tracker8[],7,FALSE)-tbl__tracker8[[#This Row],[Start Date]]</f>
        <v>10:06:00.00099987722933400</v>
      </c>
      <c r="F57" s="3" t="d">
        <v>PT0H1M0.000S</v>
      </c>
      <c r="G5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2022-10-31T10:07:00.00100007280707475</v>
      </c>
      <c r="H57" s="4" t="s">
        <v>94</v>
      </c>
      <c r="I57" s="4" t="s">
        <v>28</v>
      </c>
      <c r="J57" s="4" t="s">
        <v>95</v>
      </c>
      <c r="K57" s="6" t="s">
        <v>30</v>
      </c>
      <c r="L57" s="5"/>
      <c r="M57" s="4"/>
    </row>
    <row r="58" spans="1:13" ht="16" x14ac:dyDescent="0.2">
      <c r="A58" s="24">
        <v>22</v>
      </c>
      <c r="B58" s="21" t="s">
        <v>84</v>
      </c>
      <c r="C58" s="25">
        <v>21</v>
      </c>
      <c r="D58" s="46" t="d">
        <f>FLOOR(VLOOKUP(tbl__tracker8[[#This Row],[Predecessor]],tbl__tracker8[],7,FALSE),1)</f>
        <v>2022-10-31</v>
      </c>
      <c r="E58" s="45" t="d">
        <f>VLOOKUP(tbl__tracker8[[#This Row],[Predecessor]],tbl__tracker8[],7,FALSE)-tbl__tracker8[[#This Row],[Start Date]]</f>
        <v>10:07:00.00100007280707475</v>
      </c>
      <c r="F58" s="3" t="d">
        <v>PT0H1M0.000S</v>
      </c>
      <c r="G5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2022-10-31T10:08:00.001000268384814150</v>
      </c>
      <c r="H58" s="4" t="s">
        <v>96</v>
      </c>
      <c r="I58" s="4" t="s">
        <v>28</v>
      </c>
      <c r="J58" s="4" t="s">
        <v>97</v>
      </c>
      <c r="K58" s="6" t="s">
        <v>30</v>
      </c>
      <c r="L58" s="5"/>
      <c r="M58" s="4"/>
    </row>
    <row r="59" spans="1:13" ht="16" x14ac:dyDescent="0.2">
      <c r="A59" s="24">
        <v>23</v>
      </c>
      <c r="B59" s="21" t="s">
        <v>84</v>
      </c>
      <c r="C59" s="25">
        <v>22</v>
      </c>
      <c r="D59" s="46" t="d">
        <f>FLOOR(VLOOKUP(tbl__tracker8[[#This Row],[Predecessor]],tbl__tracker8[],7,FALSE),1)</f>
        <v>2022-10-31</v>
      </c>
      <c r="E59" s="45" t="d">
        <f>VLOOKUP(tbl__tracker8[[#This Row],[Predecessor]],tbl__tracker8[],7,FALSE)-tbl__tracker8[[#This Row],[Start Date]]</f>
        <v>10:08:00.001000268384814150</v>
      </c>
      <c r="F59" s="3" t="d">
        <v>PT0H1M0.000S</v>
      </c>
      <c r="G5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2022-10-31T10:09:00.00100046396255625</v>
      </c>
      <c r="H59" s="4" t="s">
        <v>98</v>
      </c>
      <c r="I59" s="4" t="s">
        <v>28</v>
      </c>
      <c r="J59" s="4" t="s">
        <v>63</v>
      </c>
      <c r="K59" s="6" t="s">
        <v>30</v>
      </c>
      <c r="L59" s="5" t="s">
        <v>99</v>
      </c>
      <c r="M59" s="4"/>
    </row>
    <row r="60" spans="1:13" ht="64" x14ac:dyDescent="0.2">
      <c r="A60" s="24">
        <v>24</v>
      </c>
      <c r="B60" s="21" t="s">
        <v>84</v>
      </c>
      <c r="C60" s="25">
        <v>23</v>
      </c>
      <c r="D60" s="46" t="d">
        <f>FLOOR(VLOOKUP(tbl__tracker8[[#This Row],[Predecessor]],tbl__tracker8[],7,FALSE),1)</f>
        <v>2022-10-31</v>
      </c>
      <c r="E60" s="45" t="d">
        <f>VLOOKUP(tbl__tracker8[[#This Row],[Predecessor]],tbl__tracker8[],7,FALSE)-tbl__tracker8[[#This Row],[Start Date]]</f>
        <v>10:09:00.00100046396255625</v>
      </c>
      <c r="F60" s="3" t="d">
        <v>PT0H1M0.000S</v>
      </c>
      <c r="G6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2022-10-31T10:10:00.00100065954029700</v>
      </c>
      <c r="H60" s="4" t="s">
        <v>100</v>
      </c>
      <c r="I60" s="4" t="s">
        <v>28</v>
      </c>
      <c r="J60" s="4" t="s">
        <v>43</v>
      </c>
      <c r="K60" s="6" t="s">
        <v>30</v>
      </c>
      <c r="L60" s="5" t="s">
        <v>101</v>
      </c>
      <c r="M60" s="4"/>
    </row>
    <row r="61" spans="1:13" ht="16" x14ac:dyDescent="0.2">
      <c r="A61" s="24">
        <v>25</v>
      </c>
      <c r="B61" s="21" t="s">
        <v>84</v>
      </c>
      <c r="C61" s="25">
        <v>24</v>
      </c>
      <c r="D61" s="46" t="d">
        <f>FLOOR(VLOOKUP(tbl__tracker8[[#This Row],[Predecessor]],tbl__tracker8[],7,FALSE),1)</f>
        <v>2022-10-31</v>
      </c>
      <c r="E61" s="45" t="d">
        <f>VLOOKUP(tbl__tracker8[[#This Row],[Predecessor]],tbl__tracker8[],7,FALSE)-tbl__tracker8[[#This Row],[Start Date]]</f>
        <v>10:10:00.00100065954029700</v>
      </c>
      <c r="F61" s="3" t="d">
        <v>PT0H1M0.000S</v>
      </c>
      <c r="G6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2022-10-31T10:11:00.00100085511803775</v>
      </c>
      <c r="H61" s="4" t="s">
        <v>102</v>
      </c>
      <c r="I61" s="4" t="s">
        <v>28</v>
      </c>
      <c r="J61" s="4" t="s">
        <v>103</v>
      </c>
      <c r="K61" s="6" t="s">
        <v>30</v>
      </c>
      <c r="L61" s="5"/>
      <c r="M61" s="4"/>
    </row>
    <row r="62" spans="1:13" ht="16" x14ac:dyDescent="0.2">
      <c r="A62" s="24">
        <v>28</v>
      </c>
      <c r="B62" s="50" t="s">
        <v>84</v>
      </c>
      <c r="C62" s="51">
        <v>24</v>
      </c>
      <c r="D62" s="46" t="d">
        <f>FLOOR(VLOOKUP(tbl__tracker8[[#This Row],[Predecessor]],tbl__tracker8[],7,FALSE),1)</f>
        <v>2022-10-31</v>
      </c>
      <c r="E62" s="45" t="d">
        <f>VLOOKUP(tbl__tracker8[[#This Row],[Predecessor]],tbl__tracker8[],7,FALSE)-tbl__tracker8[[#This Row],[Start Date]]</f>
        <v>10:10:00.00100065954029700</v>
      </c>
      <c r="F62" s="3" t="d">
        <v>PT0H1M0.000S</v>
      </c>
      <c r="G6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2022-10-31T10:11:00.00100085511803775</v>
      </c>
      <c r="H62" s="4" t="s">
        <v>104</v>
      </c>
      <c r="I62" s="4" t="s">
        <v>28</v>
      </c>
      <c r="J62" s="4" t="s">
        <v>43</v>
      </c>
      <c r="K62" s="6" t="s">
        <v>30</v>
      </c>
      <c r="L62" s="5"/>
      <c r="M62" s="4"/>
    </row>
    <row r="63" spans="1:13" ht="16" x14ac:dyDescent="0.2">
      <c r="A63" s="24">
        <v>26</v>
      </c>
      <c r="B63" s="21" t="s">
        <v>84</v>
      </c>
      <c r="C63" s="25">
        <v>28</v>
      </c>
      <c r="D63" s="46" t="d">
        <f>FLOOR(VLOOKUP(tbl__tracker8[[#This Row],[Predecessor]],tbl__tracker8[],7,FALSE),1)</f>
        <v>2022-10-31</v>
      </c>
      <c r="E63" s="45" t="d">
        <f>VLOOKUP(tbl__tracker8[[#This Row],[Predecessor]],tbl__tracker8[],7,FALSE)-tbl__tracker8[[#This Row],[Start Date]]</f>
        <v>10:11:00.00100085511803775</v>
      </c>
      <c r="F63" s="3" t="d">
        <v>PT0H1M0.000S</v>
      </c>
      <c r="G6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2022-10-31T10:12:00.00100105069577850</v>
      </c>
      <c r="H63" s="4" t="s">
        <v>105</v>
      </c>
      <c r="I63" s="4" t="s">
        <v>34</v>
      </c>
      <c r="J63" s="4" t="s">
        <v>43</v>
      </c>
      <c r="K63" s="6" t="s">
        <v>30</v>
      </c>
      <c r="L63" s="5"/>
      <c r="M63" s="4"/>
    </row>
    <row r="64" spans="1:13" ht="32" x14ac:dyDescent="0.2">
      <c r="A64" s="24">
        <v>29</v>
      </c>
      <c r="B64" s="50" t="s">
        <v>84</v>
      </c>
      <c r="C64" s="51">
        <v>26</v>
      </c>
      <c r="D64" s="46" t="d">
        <f>FLOOR(VLOOKUP(tbl__tracker8[[#This Row],[Predecessor]],tbl__tracker8[],7,FALSE),1)</f>
        <v>2022-10-31</v>
      </c>
      <c r="E64" s="45" t="d">
        <f>VLOOKUP(tbl__tracker8[[#This Row],[Predecessor]],tbl__tracker8[],7,FALSE)-tbl__tracker8[[#This Row],[Start Date]]</f>
        <v>10:12:00.00100105069577850</v>
      </c>
      <c r="F64" s="3" t="d">
        <v>PT0H1M0.000S</v>
      </c>
      <c r="G6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2022-10-31T10:13:00.00100124627351925</v>
      </c>
      <c r="H64" s="4" t="s">
        <v>106</v>
      </c>
      <c r="I64" s="4" t="s">
        <v>28</v>
      </c>
      <c r="J64" s="4" t="s">
        <v>63</v>
      </c>
      <c r="K64" s="6" t="s">
        <v>30</v>
      </c>
      <c r="L64" s="52" t="s">
        <v>107</v>
      </c>
      <c r="M64" s="4"/>
    </row>
    <row r="65" spans="1:13" ht="48" x14ac:dyDescent="0.2">
      <c r="A65" s="24">
        <v>30</v>
      </c>
      <c r="B65" s="50" t="s">
        <v>84</v>
      </c>
      <c r="C65" s="51">
        <v>29</v>
      </c>
      <c r="D65" s="46" t="d">
        <f>FLOOR(VLOOKUP(tbl__tracker8[[#This Row],[Predecessor]],tbl__tracker8[],7,FALSE),1)</f>
        <v>2022-10-31</v>
      </c>
      <c r="E65" s="45" t="d">
        <f>VLOOKUP(tbl__tracker8[[#This Row],[Predecessor]],tbl__tracker8[],7,FALSE)-tbl__tracker8[[#This Row],[Start Date]]</f>
        <v>10:13:00.00100124627351925</v>
      </c>
      <c r="F65" s="3" t="d">
        <v>PT0H1M0.000S</v>
      </c>
      <c r="G6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2022-10-31T10:14:00.0010014418512600</v>
      </c>
      <c r="H65" s="4" t="str">
        <f>"In a new browser window, pre-fill CloudFlare form to create new mapping between '" &amp; ref__url__live_site&amp;"' and '" &amp; ref__url__prod_arctic&amp;"'."</f>
        <v>In a new browser window, pre-fill CloudFlare form to create new mapping between '&lt;sitename&gt;' and 'prod.arctic.novartis.com/biome'.</v>
      </c>
      <c r="I65" s="4" t="s">
        <v>28</v>
      </c>
      <c r="J65" s="4" t="s">
        <v>63</v>
      </c>
      <c r="K65" s="6" t="s">
        <v>30</v>
      </c>
      <c r="L65" s="5" t="s">
        <v>107</v>
      </c>
      <c r="M65" s="4"/>
    </row>
    <row r="66" spans="1:13" ht="32" x14ac:dyDescent="0.2">
      <c r="A66" s="24">
        <v>31</v>
      </c>
      <c r="B66" s="50" t="s">
        <v>84</v>
      </c>
      <c r="C66" s="51">
        <v>30</v>
      </c>
      <c r="D66" s="46" t="d">
        <f>FLOOR(VLOOKUP(tbl__tracker8[[#This Row],[Predecessor]],tbl__tracker8[],7,FALSE),1)</f>
        <v>2022-10-31</v>
      </c>
      <c r="E66" s="45" t="d">
        <f>VLOOKUP(tbl__tracker8[[#This Row],[Predecessor]],tbl__tracker8[],7,FALSE)-tbl__tracker8[[#This Row],[Start Date]]</f>
        <v>10:14:00.0010014418512600</v>
      </c>
      <c r="F66" s="3" t="d">
        <v>PT0H2M0.000S</v>
      </c>
      <c r="G6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2022-10-31T10:16:00.00100120436400</v>
      </c>
      <c r="H66" s="4" t="str">
        <f>"In a new browser window, pre-fill CloudFlare form to create rule to redirect traffic from '"&amp;ref__url__arctic_subfloder&amp;"/xxx' to '/xxx'"</f>
        <v>In a new browser window, pre-fill CloudFlare form to create rule to redirect traffic from '/biome/xxx' to '/xxx'</v>
      </c>
      <c r="I66" s="4" t="s">
        <v>28</v>
      </c>
      <c r="J66" s="4" t="s">
        <v>63</v>
      </c>
      <c r="K66" s="6" t="s">
        <v>30</v>
      </c>
      <c r="L66" s="5"/>
      <c r="M66" s="4"/>
    </row>
    <row r="67" spans="1:13" ht="32" x14ac:dyDescent="0.2">
      <c r="A67" s="24">
        <v>38</v>
      </c>
      <c r="B67" s="50" t="s">
        <v>84</v>
      </c>
      <c r="C67" s="51">
        <v>31</v>
      </c>
      <c r="D67" s="46" t="d">
        <f>FLOOR(VLOOKUP(tbl__tracker8[[#This Row],[Predecessor]],tbl__tracker8[],7,FALSE),1)</f>
        <v>2022-10-31</v>
      </c>
      <c r="E67" s="45" t="d">
        <f>VLOOKUP(tbl__tracker8[[#This Row],[Predecessor]],tbl__tracker8[],7,FALSE)-tbl__tracker8[[#This Row],[Start Date]]</f>
        <v>10:16:00.00100120436400</v>
      </c>
      <c r="F67" s="3" t="d">
        <v>PT0H1M0.000S</v>
      </c>
      <c r="G6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2022-10-31T10:17:00.00100139994174075</v>
      </c>
      <c r="H67" s="4" t="str">
        <f>"Open CloudFlare Window to disable relevant exisiting legacy redirect rules on '" &amp; ref__url__live_site&amp;"' (Beluga)."</f>
        <v>Open CloudFlare Window to disable relevant exisiting legacy redirect rules on '&lt;sitename&gt;' (Beluga).</v>
      </c>
      <c r="I67" s="4" t="s">
        <v>28</v>
      </c>
      <c r="J67" s="4" t="s">
        <v>63</v>
      </c>
      <c r="K67" s="6" t="s">
        <v>30</v>
      </c>
      <c r="L67" s="5"/>
      <c r="M67" s="4"/>
    </row>
    <row r="68" spans="1:13" ht="16" x14ac:dyDescent="0.2">
      <c r="A68" s="24">
        <v>32</v>
      </c>
      <c r="B68" s="50" t="s">
        <v>84</v>
      </c>
      <c r="C68" s="51">
        <v>38</v>
      </c>
      <c r="D68" s="46" t="d">
        <f>FLOOR(VLOOKUP(tbl__tracker8[[#This Row],[Predecessor]],tbl__tracker8[],7,FALSE),1)</f>
        <v>2022-10-31</v>
      </c>
      <c r="E68" s="45" t="d">
        <f>VLOOKUP(tbl__tracker8[[#This Row],[Predecessor]],tbl__tracker8[],7,FALSE)-tbl__tracker8[[#This Row],[Start Date]]</f>
        <v>10:17:00.00100139994174075</v>
      </c>
      <c r="F68" s="3" t="d">
        <v>PT0H2M0.000S</v>
      </c>
      <c r="G6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2022-10-31T10:19:00.001001162454486150</v>
      </c>
      <c r="H68" s="4" t="str">
        <f>"Disable shield on '"&amp;ref__url__prod_arctic&amp;"'"</f>
        <v>Disable shield on 'prod.arctic.novartis.com/biome'</v>
      </c>
      <c r="I68" s="4" t="s">
        <v>40</v>
      </c>
      <c r="J68" s="4" t="s">
        <v>63</v>
      </c>
      <c r="K68" s="6" t="s">
        <v>30</v>
      </c>
      <c r="L68" s="5"/>
      <c r="M68" s="4"/>
    </row>
    <row r="69" spans="1:13" ht="16" x14ac:dyDescent="0.2">
      <c r="A69" s="24">
        <v>33</v>
      </c>
      <c r="B69" s="50" t="s">
        <v>84</v>
      </c>
      <c r="C69" s="51">
        <v>32</v>
      </c>
      <c r="D69" s="46" t="d">
        <f>FLOOR(VLOOKUP(tbl__tracker8[[#This Row],[Predecessor]],tbl__tracker8[],7,FALSE),1)</f>
        <v>2022-10-31</v>
      </c>
      <c r="E69" s="45" t="d">
        <f>VLOOKUP(tbl__tracker8[[#This Row],[Predecessor]],tbl__tracker8[],7,FALSE)-tbl__tracker8[[#This Row],[Start Date]]</f>
        <v>10:19:00.001001162454486150</v>
      </c>
      <c r="F69" s="3" t="d">
        <v>PT0H0M5.000S</v>
      </c>
      <c r="G6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2022-10-31T10:19:05.001001073978841300</v>
      </c>
      <c r="H69" s="4" t="s">
        <v>106</v>
      </c>
      <c r="I69" s="4" t="s">
        <v>28</v>
      </c>
      <c r="J69" s="4" t="s">
        <v>63</v>
      </c>
      <c r="K69" s="6" t="s">
        <v>30</v>
      </c>
      <c r="L69" s="5"/>
      <c r="M69" s="4"/>
    </row>
    <row r="70" spans="1:13" ht="48" x14ac:dyDescent="0.2">
      <c r="A70" s="24">
        <v>34</v>
      </c>
      <c r="B70" s="50" t="s">
        <v>84</v>
      </c>
      <c r="C70" s="51">
        <v>33</v>
      </c>
      <c r="D70" s="46" t="d">
        <f>FLOOR(VLOOKUP(tbl__tracker8[[#This Row],[Predecessor]],tbl__tracker8[],7,FALSE),1)</f>
        <v>2022-10-31</v>
      </c>
      <c r="E70" s="45" t="d">
        <f>VLOOKUP(tbl__tracker8[[#This Row],[Predecessor]],tbl__tracker8[],7,FALSE)-tbl__tracker8[[#This Row],[Start Date]]</f>
        <v>10:19:05.001001073978841300</v>
      </c>
      <c r="F70" s="3" t="d">
        <v>PT0H0M5.000S</v>
      </c>
      <c r="G7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2022-10-31T10:19:10.001000985503196450</v>
      </c>
      <c r="H70" s="4" t="str">
        <f>"Submit pre-filled CloudFlare form to create new mapping between '" &amp; ref__url__live_site&amp;"' and '" &amp; ref__url__prod_arctic&amp;"'."</f>
        <v>Submit pre-filled CloudFlare form to create new mapping between '&lt;sitename&gt;' and 'prod.arctic.novartis.com/biome'.</v>
      </c>
      <c r="I70" s="4" t="s">
        <v>28</v>
      </c>
      <c r="J70" s="4" t="s">
        <v>63</v>
      </c>
      <c r="K70" s="6" t="s">
        <v>30</v>
      </c>
      <c r="L70" s="5"/>
      <c r="M70" s="4"/>
    </row>
    <row r="71" spans="1:13" ht="32" x14ac:dyDescent="0.2">
      <c r="A71" s="24">
        <v>35</v>
      </c>
      <c r="B71" s="50" t="s">
        <v>84</v>
      </c>
      <c r="C71" s="51">
        <v>34</v>
      </c>
      <c r="D71" s="46" t="d">
        <f>FLOOR(VLOOKUP(tbl__tracker8[[#This Row],[Predecessor]],tbl__tracker8[],7,FALSE),1)</f>
        <v>2022-10-31</v>
      </c>
      <c r="E71" s="45" t="d">
        <f>VLOOKUP(tbl__tracker8[[#This Row],[Predecessor]],tbl__tracker8[],7,FALSE)-tbl__tracker8[[#This Row],[Start Date]]</f>
        <v>10:19:10.001000985503196450</v>
      </c>
      <c r="F71" s="3" t="d">
        <v>PT0H0M5.000S</v>
      </c>
      <c r="G7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2022-10-31T10:19:15.001000897027552275</v>
      </c>
      <c r="H71" s="4" t="str">
        <f>"Submit pre-filled CloudFlare form to create rule to redirect traffic from '"&amp;ref__url__arctic_subfloder&amp;"/xxx' to '/xxx'"</f>
        <v>Submit pre-filled CloudFlare form to create rule to redirect traffic from '/biome/xxx' to '/xxx'</v>
      </c>
      <c r="I71" s="4" t="s">
        <v>28</v>
      </c>
      <c r="J71" s="4" t="s">
        <v>63</v>
      </c>
      <c r="K71" s="6" t="s">
        <v>30</v>
      </c>
      <c r="L71" s="5"/>
      <c r="M71" s="4"/>
    </row>
    <row r="72" spans="1:13" ht="32" x14ac:dyDescent="0.2">
      <c r="A72" s="24">
        <v>37</v>
      </c>
      <c r="B72" s="50" t="s">
        <v>84</v>
      </c>
      <c r="C72" s="51">
        <v>35</v>
      </c>
      <c r="D72" s="46" t="d">
        <f>FLOOR(VLOOKUP(tbl__tracker8[[#This Row],[Predecessor]],tbl__tracker8[],7,FALSE),1)</f>
        <v>2022-10-31</v>
      </c>
      <c r="E72" s="45" t="d">
        <f>VLOOKUP(tbl__tracker8[[#This Row],[Predecessor]],tbl__tracker8[],7,FALSE)-tbl__tracker8[[#This Row],[Start Date]]</f>
        <v>10:19:15.001000897027552275</v>
      </c>
      <c r="F72" s="3" t="d">
        <v>PT0H0M45.000S</v>
      </c>
      <c r="G7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2022-10-31T10:20:00.00100072938948675</v>
      </c>
      <c r="H72" s="4" t="str">
        <f>"Disable necessary redirect rules from CloudFlare relate to the legacy '" &amp; ref__url__live_site &amp;"' site on Beluga"</f>
        <v>Disable necessary redirect rules from CloudFlare relate to the legacy '&lt;sitename&gt;' site on Beluga</v>
      </c>
      <c r="I72" s="4" t="s">
        <v>40</v>
      </c>
      <c r="J72" s="4" t="s">
        <v>63</v>
      </c>
      <c r="K72" s="6" t="s">
        <v>30</v>
      </c>
      <c r="L72" s="5"/>
      <c r="M72" s="4"/>
    </row>
    <row r="73" spans="1:13" ht="16" x14ac:dyDescent="0.2">
      <c r="A73" s="24">
        <v>36</v>
      </c>
      <c r="B73" s="50" t="s">
        <v>84</v>
      </c>
      <c r="C73" s="51">
        <v>37</v>
      </c>
      <c r="D73" s="46" t="d">
        <f>FLOOR(VLOOKUP(tbl__tracker8[[#This Row],[Predecessor]],tbl__tracker8[],7,FALSE),1)</f>
        <v>2022-10-31</v>
      </c>
      <c r="E73" s="45" t="d">
        <f>VLOOKUP(tbl__tracker8[[#This Row],[Predecessor]],tbl__tracker8[],7,FALSE)-tbl__tracker8[[#This Row],[Start Date]]</f>
        <v>10:20:00.00100072938948675</v>
      </c>
      <c r="F73" s="3" t="d">
        <v>PT0H2M0.000S</v>
      </c>
      <c r="G7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2022-10-31T10:22:00.00100049190223350</v>
      </c>
      <c r="H73" s="4" t="s">
        <v>108</v>
      </c>
      <c r="I73" s="4" t="s">
        <v>28</v>
      </c>
      <c r="J73" s="4" t="s">
        <v>63</v>
      </c>
      <c r="K73" s="6" t="s">
        <v>30</v>
      </c>
      <c r="L73" s="53"/>
      <c r="M73" s="4" t="s">
        <v>109</v>
      </c>
    </row>
    <row r="74" spans="1:13" ht="32" x14ac:dyDescent="0.2">
      <c r="A74" s="24">
        <v>39</v>
      </c>
      <c r="B74" s="50" t="s">
        <v>84</v>
      </c>
      <c r="C74" s="51">
        <v>36</v>
      </c>
      <c r="D74" s="46" t="d">
        <f>FLOOR(VLOOKUP(tbl__tracker8[[#This Row],[Predecessor]],tbl__tracker8[],7,FALSE),1)</f>
        <v>2022-10-31</v>
      </c>
      <c r="E74" s="45" t="d">
        <f>VLOOKUP(tbl__tracker8[[#This Row],[Predecessor]],tbl__tracker8[],7,FALSE)-tbl__tracker8[[#This Row],[Start Date]]</f>
        <v>10:22:00.00100049190223350</v>
      </c>
      <c r="F74" s="3" t="d">
        <v>PT0H1M0.000S</v>
      </c>
      <c r="G7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2022-10-31T10:23:00.00100068747997425</v>
      </c>
      <c r="H74" s="4" t="str">
        <f>"Validate that the new site is live under the url '" &amp;ref__url__live_site&amp;"'"</f>
        <v>Validate that the new site is live under the url '&lt;sitename&gt;'</v>
      </c>
      <c r="I74" s="4" t="s">
        <v>40</v>
      </c>
      <c r="J74" s="4" t="s">
        <v>29</v>
      </c>
      <c r="K74" s="6" t="s">
        <v>30</v>
      </c>
      <c r="L74" s="5"/>
      <c r="M74" s="4"/>
    </row>
    <row r="75" spans="1:13" ht="32" x14ac:dyDescent="0.2">
      <c r="A75" s="24">
        <v>44</v>
      </c>
      <c r="B75" s="50" t="s">
        <v>84</v>
      </c>
      <c r="C75" s="51">
        <v>39</v>
      </c>
      <c r="D75" s="46" t="d">
        <f>FLOOR(VLOOKUP(tbl__tracker8[[#This Row],[Predecessor]],tbl__tracker8[],7,FALSE),1)</f>
        <v>2022-10-31</v>
      </c>
      <c r="E75" s="45" t="d">
        <f>VLOOKUP(tbl__tracker8[[#This Row],[Predecessor]],tbl__tracker8[],7,FALSE)-tbl__tracker8[[#This Row],[Start Date]]</f>
        <v>10:23:00.00100068747997425</v>
      </c>
      <c r="F75" s="3" t="d">
        <v>PT0H2M0.000S</v>
      </c>
      <c r="G7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2022-10-31T10:25:00.00100044999271425</v>
      </c>
      <c r="H75" s="4" t="s">
        <v>110</v>
      </c>
      <c r="I75" s="4" t="s">
        <v>40</v>
      </c>
      <c r="J75" s="4" t="s">
        <v>111</v>
      </c>
      <c r="K75" s="6" t="s">
        <v>30</v>
      </c>
      <c r="L75" s="5"/>
      <c r="M75" s="4"/>
    </row>
    <row r="76" spans="1:13" ht="32" x14ac:dyDescent="0.2">
      <c r="A76" s="24">
        <v>47</v>
      </c>
      <c r="B76" s="50" t="s">
        <v>84</v>
      </c>
      <c r="C76" s="51">
        <v>39</v>
      </c>
      <c r="D76" s="46" t="d">
        <f>FLOOR(VLOOKUP(tbl__tracker8[[#This Row],[Predecessor]],tbl__tracker8[],7,FALSE),1)</f>
        <v>2022-10-31</v>
      </c>
      <c r="E76" s="45" t="d">
        <f>VLOOKUP(tbl__tracker8[[#This Row],[Predecessor]],tbl__tracker8[],7,FALSE)-tbl__tracker8[[#This Row],[Start Date]]</f>
        <v>10:23:00.00100068747997425</v>
      </c>
      <c r="F76" s="3" t="d">
        <v>PT0H15M0.000S</v>
      </c>
      <c r="G7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2022-10-31T10:38:00.00100047793239150</v>
      </c>
      <c r="H76" s="4" t="s">
        <v>112</v>
      </c>
      <c r="I76" s="4" t="s">
        <v>40</v>
      </c>
      <c r="J76" s="4" t="s">
        <v>111</v>
      </c>
      <c r="K76" s="6" t="s">
        <v>30</v>
      </c>
      <c r="L76" s="5"/>
      <c r="M76" s="4"/>
    </row>
    <row r="77" spans="1:13" ht="32" x14ac:dyDescent="0.2">
      <c r="A77" s="24">
        <v>40</v>
      </c>
      <c r="B77" s="50" t="s">
        <v>84</v>
      </c>
      <c r="C77" s="51">
        <v>47</v>
      </c>
      <c r="D77" s="46" t="d">
        <f>FLOOR(VLOOKUP(tbl__tracker8[[#This Row],[Predecessor]],tbl__tracker8[],7,FALSE),1)</f>
        <v>2022-10-31</v>
      </c>
      <c r="E77" s="45" t="d">
        <f>VLOOKUP(tbl__tracker8[[#This Row],[Predecessor]],tbl__tracker8[],7,FALSE)-tbl__tracker8[[#This Row],[Start Date]]</f>
        <v>10:38:00.00100047793239150</v>
      </c>
      <c r="F77" s="3" t="d">
        <v>PT0H10M0.000S</v>
      </c>
      <c r="G7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2022-10-31T10:48:00.00100054778158800</v>
      </c>
      <c r="H77" s="4" t="str">
        <f>"Perform a visual check, navigating through the pages of '"&amp;ref__url__live_site&amp;"' to ensure that everything looks OK"</f>
        <v>Perform a visual check, navigating through the pages of '&lt;sitename&gt;' to ensure that everything looks OK</v>
      </c>
      <c r="I77" s="4" t="s">
        <v>40</v>
      </c>
      <c r="J77" s="4" t="s">
        <v>72</v>
      </c>
      <c r="K77" s="6" t="s">
        <v>30</v>
      </c>
      <c r="L77" s="5"/>
      <c r="M77" s="4"/>
    </row>
    <row r="78" spans="1:13" ht="32" x14ac:dyDescent="0.2">
      <c r="A78" s="24">
        <v>41</v>
      </c>
      <c r="B78" s="50" t="s">
        <v>84</v>
      </c>
      <c r="C78" s="51">
        <v>40</v>
      </c>
      <c r="D78" s="46" t="d">
        <f>FLOOR(VLOOKUP(tbl__tracker8[[#This Row],[Predecessor]],tbl__tracker8[],7,FALSE),1)</f>
        <v>2022-10-31</v>
      </c>
      <c r="E78" s="45" t="d">
        <f>VLOOKUP(tbl__tracker8[[#This Row],[Predecessor]],tbl__tracker8[],7,FALSE)-tbl__tracker8[[#This Row],[Start Date]]</f>
        <v>10:48:00.00100054778158800</v>
      </c>
      <c r="F78" s="3" t="d">
        <v>PT0H1M0.000S</v>
      </c>
      <c r="G7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2022-10-31T10:49:00.00100074335932875</v>
      </c>
      <c r="H78" s="4" t="str">
        <f>"Ensure that SSL certificates for '"&amp;ref__url__live_site&amp;"' are correct - browser shows a full lock next to the URL field"</f>
        <v>Ensure that SSL certificates for '&lt;sitename&gt;' are correct - browser shows a full lock next to the URL field</v>
      </c>
      <c r="I78" s="4" t="s">
        <v>40</v>
      </c>
      <c r="J78" s="4" t="s">
        <v>111</v>
      </c>
      <c r="K78" s="6" t="s">
        <v>30</v>
      </c>
      <c r="L78" s="5"/>
      <c r="M78" s="4"/>
    </row>
    <row r="79" spans="1:13" ht="32" x14ac:dyDescent="0.2">
      <c r="A79" s="24">
        <v>48</v>
      </c>
      <c r="B79" s="50" t="s">
        <v>84</v>
      </c>
      <c r="C79" s="51">
        <v>40</v>
      </c>
      <c r="D79" s="46" t="d">
        <f>FLOOR(VLOOKUP(tbl__tracker8[[#This Row],[Predecessor]],tbl__tracker8[],7,FALSE),1)</f>
        <v>2022-10-31</v>
      </c>
      <c r="E79" s="45" t="d">
        <f>VLOOKUP(tbl__tracker8[[#This Row],[Predecessor]],tbl__tracker8[],7,FALSE)-tbl__tracker8[[#This Row],[Start Date]]</f>
        <v>10:48:00.00100054778158800</v>
      </c>
      <c r="F79" s="3" t="d">
        <v>PT0H3M0.000S</v>
      </c>
      <c r="G7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2022-10-31T10:51:00.00100050587206875</v>
      </c>
      <c r="H79" s="4" t="s">
        <v>113</v>
      </c>
      <c r="I79" s="4" t="s">
        <v>40</v>
      </c>
      <c r="J79" s="4" t="s">
        <v>111</v>
      </c>
      <c r="K79" s="6" t="s">
        <v>30</v>
      </c>
      <c r="L79" s="5"/>
      <c r="M79" s="4"/>
    </row>
    <row r="80" spans="1:13" ht="16" x14ac:dyDescent="0.2">
      <c r="A80" s="24">
        <v>45</v>
      </c>
      <c r="B80" s="50" t="s">
        <v>84</v>
      </c>
      <c r="C80" s="51">
        <v>40</v>
      </c>
      <c r="D80" s="46" t="d">
        <f>FLOOR(VLOOKUP(tbl__tracker8[[#This Row],[Predecessor]],tbl__tracker8[],7,FALSE),1)</f>
        <v>2022-10-31</v>
      </c>
      <c r="E80" s="45" t="d">
        <f>VLOOKUP(tbl__tracker8[[#This Row],[Predecessor]],tbl__tracker8[],7,FALSE)-tbl__tracker8[[#This Row],[Start Date]]</f>
        <v>10:48:00.00100054778158800</v>
      </c>
      <c r="F80" s="3" t="d">
        <v>PT0H30M0.000S</v>
      </c>
      <c r="G8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2022-10-31T11:18:00.00100075732916400</v>
      </c>
      <c r="H80" s="4" t="str">
        <f>"Run Link check against live environnment '"&amp;ref__url__live_site&amp;"'"</f>
        <v>Run Link check against live environnment '&lt;sitename&gt;'</v>
      </c>
      <c r="I80" s="4" t="s">
        <v>40</v>
      </c>
      <c r="J80" s="4" t="s">
        <v>43</v>
      </c>
      <c r="K80" s="6" t="s">
        <v>30</v>
      </c>
      <c r="L80" s="5" t="s">
        <v>114</v>
      </c>
      <c r="M80" s="4"/>
    </row>
    <row r="81" spans="1:13" ht="32" x14ac:dyDescent="0.2">
      <c r="A81" s="24">
        <v>42</v>
      </c>
      <c r="B81" s="50" t="s">
        <v>84</v>
      </c>
      <c r="C81" s="51">
        <v>41</v>
      </c>
      <c r="D81" s="46" t="d">
        <f>FLOOR(VLOOKUP(tbl__tracker8[[#This Row],[Predecessor]],tbl__tracker8[],7,FALSE),1)</f>
        <v>2022-10-31</v>
      </c>
      <c r="E81" s="45" t="d">
        <f>VLOOKUP(tbl__tracker8[[#This Row],[Predecessor]],tbl__tracker8[],7,FALSE)-tbl__tracker8[[#This Row],[Start Date]]</f>
        <v>10:49:00.00100074335932875</v>
      </c>
      <c r="F81" s="3" t="d">
        <v>PT0H1M0.000S</v>
      </c>
      <c r="G8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2022-10-31T10:50:00.00100093893706950</v>
      </c>
      <c r="H81" s="4" t="s">
        <v>115</v>
      </c>
      <c r="I81" s="4" t="s">
        <v>40</v>
      </c>
      <c r="J81" s="4" t="s">
        <v>111</v>
      </c>
      <c r="K81" s="6" t="s">
        <v>30</v>
      </c>
      <c r="L81" s="5"/>
      <c r="M81" s="4"/>
    </row>
    <row r="82" spans="1:13" ht="32" x14ac:dyDescent="0.2">
      <c r="A82" s="24">
        <v>50</v>
      </c>
      <c r="B82" s="50" t="s">
        <v>84</v>
      </c>
      <c r="C82" s="51">
        <v>48</v>
      </c>
      <c r="D82" s="46" t="d">
        <f>FLOOR(VLOOKUP(tbl__tracker8[[#This Row],[Predecessor]],tbl__tracker8[],7,FALSE),1)</f>
        <v>2022-10-31</v>
      </c>
      <c r="E82" s="45" t="d">
        <f>VLOOKUP(tbl__tracker8[[#This Row],[Predecessor]],tbl__tracker8[],7,FALSE)-tbl__tracker8[[#This Row],[Start Date]]</f>
        <v>10:51:00.00100050587206875</v>
      </c>
      <c r="F82" s="3" t="d">
        <v>PT0H3M0.000S</v>
      </c>
      <c r="G8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2022-10-31T10:51:00.00100050587206875</v>
      </c>
      <c r="H82" s="4" t="s">
        <v>116</v>
      </c>
      <c r="I82" s="4" t="s">
        <v>40</v>
      </c>
      <c r="J82" s="4" t="s">
        <v>111</v>
      </c>
      <c r="K82" s="6" t="s">
        <v>58</v>
      </c>
      <c r="L82" s="5"/>
      <c r="M82" s="4"/>
    </row>
    <row r="83" spans="1:13" ht="32" x14ac:dyDescent="0.2">
      <c r="A83" s="24">
        <v>51</v>
      </c>
      <c r="B83" s="50" t="s">
        <v>84</v>
      </c>
      <c r="C83" s="51">
        <v>50</v>
      </c>
      <c r="D83" s="46" t="d">
        <f>FLOOR(VLOOKUP(tbl__tracker8[[#This Row],[Predecessor]],tbl__tracker8[],7,FALSE),1)</f>
        <v>2022-10-31</v>
      </c>
      <c r="E83" s="45" t="d">
        <f>VLOOKUP(tbl__tracker8[[#This Row],[Predecessor]],tbl__tracker8[],7,FALSE)-tbl__tracker8[[#This Row],[Start Date]]</f>
        <v>10:51:00.00100050587206875</v>
      </c>
      <c r="F83" s="3" t="d">
        <v>PT0H3M0.000S</v>
      </c>
      <c r="G8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2022-10-31T10:51:00.00100050587206875</v>
      </c>
      <c r="H83" s="4" t="s">
        <v>117</v>
      </c>
      <c r="I83" s="4" t="s">
        <v>40</v>
      </c>
      <c r="J83" s="4" t="s">
        <v>111</v>
      </c>
      <c r="K83" s="6" t="s">
        <v>58</v>
      </c>
      <c r="L83" s="5"/>
      <c r="M83" s="4"/>
    </row>
    <row r="84" spans="1:13" ht="32" x14ac:dyDescent="0.2">
      <c r="A84" s="24">
        <v>46</v>
      </c>
      <c r="B84" s="50" t="s">
        <v>84</v>
      </c>
      <c r="C84" s="51">
        <v>51</v>
      </c>
      <c r="D84" s="46" t="d">
        <f>FLOOR(VLOOKUP(tbl__tracker8[[#This Row],[Predecessor]],tbl__tracker8[],7,FALSE),1)</f>
        <v>2022-10-31</v>
      </c>
      <c r="E84" s="45" t="d">
        <f>VLOOKUP(tbl__tracker8[[#This Row],[Predecessor]],tbl__tracker8[],7,FALSE)-tbl__tracker8[[#This Row],[Start Date]]</f>
        <v>10:51:00.00100050587206875</v>
      </c>
      <c r="F84" s="3" t="d">
        <v>PT0H5M0.000S</v>
      </c>
      <c r="G8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2022-10-31T10:56:00.00100022647529625</v>
      </c>
      <c r="H84" s="4" t="s">
        <v>118</v>
      </c>
      <c r="I84" s="4" t="s">
        <v>40</v>
      </c>
      <c r="J84" s="4" t="s">
        <v>111</v>
      </c>
      <c r="K84" s="6" t="s">
        <v>30</v>
      </c>
      <c r="L84" s="5"/>
      <c r="M84" s="4"/>
    </row>
    <row r="85" spans="1:13" ht="32" x14ac:dyDescent="0.2">
      <c r="A85" s="24">
        <v>15</v>
      </c>
      <c r="B85" s="50" t="s">
        <v>84</v>
      </c>
      <c r="C85" s="51">
        <v>46</v>
      </c>
      <c r="D85" s="46" t="d">
        <f>FLOOR(VLOOKUP(tbl__tracker8[[#This Row],[Predecessor]],tbl__tracker8[],7,FALSE),1)</f>
        <v>2022-10-31</v>
      </c>
      <c r="E85" s="45" t="d">
        <f>VLOOKUP(tbl__tracker8[[#This Row],[Predecessor]],tbl__tracker8[],7,FALSE)-tbl__tracker8[[#This Row],[Start Date]]</f>
        <v>10:56:00.00100022647529625</v>
      </c>
      <c r="F85" s="3" t="d">
        <v>PT0H15M0.000S</v>
      </c>
      <c r="G8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2022-10-31T11:11:00.00100001692772025</v>
      </c>
      <c r="H85" s="4" t="s">
        <v>119</v>
      </c>
      <c r="I85" s="4" t="s">
        <v>28</v>
      </c>
      <c r="J85" s="4" t="s">
        <v>72</v>
      </c>
      <c r="K85" s="6" t="s">
        <v>30</v>
      </c>
      <c r="L85" s="5"/>
      <c r="M85" s="4"/>
    </row>
    <row r="86" spans="1:13" ht="16" x14ac:dyDescent="0.2">
      <c r="A86" s="24">
        <v>14</v>
      </c>
      <c r="B86" s="50" t="s">
        <v>84</v>
      </c>
      <c r="C86" s="51">
        <v>15</v>
      </c>
      <c r="D86" s="46" t="d">
        <f>FLOOR(VLOOKUP(tbl__tracker8[[#This Row],[Predecessor]],tbl__tracker8[],7,FALSE),1)</f>
        <v>2022-10-31</v>
      </c>
      <c r="E86" s="45" t="d">
        <f>VLOOKUP(tbl__tracker8[[#This Row],[Predecessor]],tbl__tracker8[],7,FALSE)-tbl__tracker8[[#This Row],[Start Date]]</f>
        <v>11:11:00.00100001692772025</v>
      </c>
      <c r="F86" s="3" t="d">
        <v>PT0H3M0.000S</v>
      </c>
      <c r="G8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2022-10-31T11:14:00.00099997501820100</v>
      </c>
      <c r="H86" s="4" t="s">
        <v>120</v>
      </c>
      <c r="I86" s="4" t="s">
        <v>40</v>
      </c>
      <c r="J86" s="4" t="s">
        <v>103</v>
      </c>
      <c r="K86" s="6" t="s">
        <v>30</v>
      </c>
      <c r="L86" s="5"/>
      <c r="M86" s="4"/>
    </row>
    <row r="87" spans="1:13" ht="32" x14ac:dyDescent="0.2">
      <c r="A87" s="24">
        <v>52</v>
      </c>
      <c r="B87" s="50" t="s">
        <v>84</v>
      </c>
      <c r="C87" s="51">
        <v>14</v>
      </c>
      <c r="D87" s="46" t="d">
        <f>FLOOR(VLOOKUP(tbl__tracker8[[#This Row],[Predecessor]],tbl__tracker8[],7,FALSE),1)</f>
        <v>2022-10-31</v>
      </c>
      <c r="E87" s="45" t="d">
        <f>VLOOKUP(tbl__tracker8[[#This Row],[Predecessor]],tbl__tracker8[],7,FALSE)-tbl__tracker8[[#This Row],[Start Date]]</f>
        <v>11:14:00.00099997501820100</v>
      </c>
      <c r="F87" s="3" t="d">
        <v>PT0H5M0.000S</v>
      </c>
      <c r="G8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2022-10-31T11:14:00.00099997501820100</v>
      </c>
      <c r="H87" s="4" t="s">
        <v>121</v>
      </c>
      <c r="I87" s="4" t="s">
        <v>40</v>
      </c>
      <c r="J87" s="4" t="s">
        <v>111</v>
      </c>
      <c r="K87" s="6" t="s">
        <v>58</v>
      </c>
      <c r="L87" s="5"/>
      <c r="M87" s="4"/>
    </row>
    <row r="88" spans="1:13" ht="16" x14ac:dyDescent="0.2">
      <c r="A88" s="24">
        <v>9</v>
      </c>
      <c r="B88" s="50" t="s">
        <v>84</v>
      </c>
      <c r="C88" s="51">
        <v>52</v>
      </c>
      <c r="D88" s="46" t="d">
        <f>FLOOR(VLOOKUP(tbl__tracker8[[#This Row],[Predecessor]],tbl__tracker8[],7,FALSE),1)</f>
        <v>2022-10-31</v>
      </c>
      <c r="E88" s="45" t="d">
        <f>VLOOKUP(tbl__tracker8[[#This Row],[Predecessor]],tbl__tracker8[],7,FALSE)-tbl__tracker8[[#This Row],[Start Date]]</f>
        <v>11:14:00.00099997501820100</v>
      </c>
      <c r="F88" s="3" t="d">
        <v>PT0H0M0.001S</v>
      </c>
      <c r="G88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2022-10-31T11:14:00.00200014561414950</v>
      </c>
      <c r="H88" s="7" t="s">
        <v>122</v>
      </c>
      <c r="I88" s="4" t="s">
        <v>28</v>
      </c>
      <c r="J88" s="4" t="s">
        <v>43</v>
      </c>
      <c r="K88" s="6" t="s">
        <v>30</v>
      </c>
      <c r="L88" s="5"/>
      <c r="M88" s="4"/>
    </row>
    <row r="89" spans="1:13" ht="48" x14ac:dyDescent="0.2">
      <c r="A89" s="24">
        <v>43</v>
      </c>
      <c r="B89" s="50" t="s">
        <v>84</v>
      </c>
      <c r="C89" s="51">
        <v>9</v>
      </c>
      <c r="D89" s="46" t="d">
        <f>FLOOR(VLOOKUP(tbl__tracker8[[#This Row],[Predecessor]],tbl__tracker8[],7,FALSE),1)</f>
        <v>2022-10-31</v>
      </c>
      <c r="E89" s="45" t="d">
        <f>VLOOKUP(tbl__tracker8[[#This Row],[Predecessor]],tbl__tracker8[],7,FALSE)-tbl__tracker8[[#This Row],[Start Date]]</f>
        <v>11:14:00.00200014561414950</v>
      </c>
      <c r="F89" s="3" t="d">
        <v>PT0H3M0.000S</v>
      </c>
      <c r="G89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2022-10-31T11:17:00.00200010370463025</v>
      </c>
      <c r="H89" s="4" t="str">
        <f>"Request OneTrust team to re-scan '"&amp;ref__url__live_site&amp;"' for new cookie categorization by sending email to operations.onetrust@novartis.com"</f>
        <v>Request OneTrust team to re-scan '&lt;sitename&gt;' for new cookie categorization by sending email to operations.onetrust@novartis.com</v>
      </c>
      <c r="I89" s="4" t="s">
        <v>40</v>
      </c>
      <c r="J89" s="4" t="s">
        <v>43</v>
      </c>
      <c r="K89" s="6" t="s">
        <v>30</v>
      </c>
      <c r="L89" s="5"/>
      <c r="M89" s="4"/>
    </row>
    <row r="90" spans="1:13" ht="32" x14ac:dyDescent="0.2">
      <c r="A90" s="24">
        <v>82</v>
      </c>
      <c r="B90" s="50" t="s">
        <v>84</v>
      </c>
      <c r="C90" s="51">
        <v>9</v>
      </c>
      <c r="D90" s="46" t="d">
        <f>IFERROR(FLOOR(VLOOKUP(tbl__tracker8[[#This Row],[Predecessor]],tbl__tracker8[],7,FALSE),1),"-")</f>
        <v>2022-10-31</v>
      </c>
      <c r="E90" s="45" t="d">
        <f>IFERROR(VLOOKUP(tbl__tracker8[[#This Row],[Predecessor]],tbl__tracker8[],7,FALSE)-tbl__tracker8[[#This Row],[Start Date]],"-")</f>
        <v>11:14:00.00200014561414950</v>
      </c>
      <c r="F90" s="3" t="d">
        <v>PT0H15M0.000S</v>
      </c>
      <c r="G90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2022-10-31T11:29:00.00199993606656675</v>
      </c>
      <c r="H90" s="4" t="s">
        <v>123</v>
      </c>
      <c r="I90" s="4" t="s">
        <v>40</v>
      </c>
      <c r="J90" s="4" t="s">
        <v>124</v>
      </c>
      <c r="K90" s="6" t="s">
        <v>30</v>
      </c>
      <c r="L90" s="5"/>
      <c r="M90" s="4"/>
    </row>
    <row r="91" spans="1:13" ht="16" x14ac:dyDescent="0.2">
      <c r="A91" s="24">
        <v>54</v>
      </c>
      <c r="B91" s="50" t="s">
        <v>125</v>
      </c>
      <c r="C91" s="51">
        <v>53</v>
      </c>
      <c r="D91" s="46" t="d">
        <f>IFERROR(FLOOR(VLOOKUP(tbl__tracker8[[#This Row],[Predecessor]],tbl__tracker8[],7,FALSE),1),"-")</f>
        <v>2022-10-31</v>
      </c>
      <c r="E91" s="45" t="d">
        <f>IFERROR(VLOOKUP(tbl__tracker8[[#This Row],[Predecessor]],tbl__tracker8[],7,FALSE)-tbl__tracker8[[#This Row],[Start Date]],"-")</f>
        <v>09:59:59.99999979045242400</v>
      </c>
      <c r="F91" s="3" t="d">
        <v>PT0H10M0.000S</v>
      </c>
      <c r="G91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2022-10-31T10:09:59.99999986030161375</v>
      </c>
      <c r="H91" s="7" t="s">
        <v>126</v>
      </c>
      <c r="I91" s="21"/>
      <c r="J91" s="4" t="s">
        <v>43</v>
      </c>
      <c r="K91" s="6" t="s">
        <v>30</v>
      </c>
      <c r="L91" s="21"/>
      <c r="M91" s="21"/>
    </row>
    <row r="92" spans="1:13" ht="32" x14ac:dyDescent="0.2">
      <c r="A92" s="24">
        <v>53</v>
      </c>
      <c r="B92" s="50" t="s">
        <v>125</v>
      </c>
      <c r="C92" s="51"/>
      <c r="D92" s="46" t="d">
        <f>ref__date__launch</f>
        <v>2022-10-31</v>
      </c>
      <c r="E92" s="45" t="d">
        <f>ref__time__launch</f>
        <v>10:00:00.0000000000015975</v>
      </c>
      <c r="F92" s="3" t="d">
        <v>PT0H0M0.000S</v>
      </c>
      <c r="G92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2022-10-31T09:59:59.99999979045242400</v>
      </c>
      <c r="H92" s="7" t="s">
        <v>127</v>
      </c>
      <c r="I92" s="4"/>
      <c r="J92" s="4" t="s">
        <v>72</v>
      </c>
      <c r="K92" s="6" t="s">
        <v>30</v>
      </c>
      <c r="L92" s="5"/>
      <c r="M92" s="4"/>
    </row>
    <row r="93" spans="1:13" ht="16" x14ac:dyDescent="0.2">
      <c r="A93" s="24">
        <v>10</v>
      </c>
      <c r="B93" s="50" t="s">
        <v>128</v>
      </c>
      <c r="C93" s="51">
        <v>9</v>
      </c>
      <c r="D93" s="46" t="d">
        <f>FLOOR(VLOOKUP(tbl__tracker8[[#This Row],[Predecessor]],tbl__tracker8[],7,FALSE),1)</f>
        <v>2022-10-31</v>
      </c>
      <c r="E93" s="45" t="d">
        <f>VLOOKUP(tbl__tracker8[[#This Row],[Predecessor]],tbl__tracker8[],7,FALSE)-tbl__tracker8[[#This Row],[Start Date]]-TIME(0,0,1)</f>
        <v>11:13:59.00200014561239550</v>
      </c>
      <c r="F93" s="3" t="d">
        <v>PT168H0M1.000S</v>
      </c>
      <c r="G93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2022-11-07T11:14:00.00200014561414950</v>
      </c>
      <c r="H93" s="7" t="s">
        <v>129</v>
      </c>
      <c r="I93" s="4" t="s">
        <v>28</v>
      </c>
      <c r="J93" s="4" t="s">
        <v>103</v>
      </c>
      <c r="K93" s="6" t="s">
        <v>30</v>
      </c>
      <c r="L93" s="5"/>
      <c r="M93" s="4"/>
    </row>
    <row r="94" spans="1:13" ht="16" x14ac:dyDescent="0.2">
      <c r="A94" s="24">
        <v>12</v>
      </c>
      <c r="B94" s="50" t="s">
        <v>128</v>
      </c>
      <c r="C94" s="51">
        <v>9</v>
      </c>
      <c r="D94" s="46" t="d">
        <f>FLOOR(VLOOKUP(tbl__tracker8[[#This Row],[Predecessor]],tbl__tracker8[],7,FALSE),1)</f>
        <v>2022-10-31</v>
      </c>
      <c r="E94" s="45" t="d">
        <f>VLOOKUP(tbl__tracker8[[#This Row],[Predecessor]],tbl__tracker8[],7,FALSE)-tbl__tracker8[[#This Row],[Start Date]]+TIME(0,0,0.1)</f>
        <v>11:14:00.00200014561414950</v>
      </c>
      <c r="F94" s="3" t="d">
        <v>PT0H10M0.000S</v>
      </c>
      <c r="G94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2022-10-31T11:24:00.00200021546333925</v>
      </c>
      <c r="H94" s="4" t="s">
        <v>130</v>
      </c>
      <c r="I94" s="4" t="s">
        <v>28</v>
      </c>
      <c r="J94" s="4" t="s">
        <v>43</v>
      </c>
      <c r="K94" s="6" t="s">
        <v>30</v>
      </c>
      <c r="L94" s="5"/>
      <c r="M94" s="4"/>
    </row>
    <row r="95" spans="1:13" ht="32" x14ac:dyDescent="0.2">
      <c r="A95" s="24">
        <v>49</v>
      </c>
      <c r="B95" s="50" t="s">
        <v>128</v>
      </c>
      <c r="C95" s="51">
        <v>10</v>
      </c>
      <c r="D95" s="46" t="d">
        <f>VLOOKUP(tbl__tracker8[[#This Row],[Predecessor]],tbl__tracker8[],4,FALSE)+2</f>
        <v>2022-11-02</v>
      </c>
      <c r="E95" s="45" t="d">
        <v>12:00:00.000</v>
      </c>
      <c r="F95" s="3" t="d">
        <v>PT0H10M0.000S</v>
      </c>
      <c r="G95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2022-11-02T12:10:00.00000006984918975</v>
      </c>
      <c r="H95" s="4" t="s">
        <v>131</v>
      </c>
      <c r="I95" s="4" t="s">
        <v>40</v>
      </c>
      <c r="J95" s="4" t="s">
        <v>43</v>
      </c>
      <c r="K95" s="6" t="s">
        <v>30</v>
      </c>
      <c r="L95" s="5"/>
      <c r="M95" s="4"/>
    </row>
    <row r="96" spans="1:13" ht="16" x14ac:dyDescent="0.2">
      <c r="A96" s="24">
        <v>13</v>
      </c>
      <c r="B96" s="50" t="s">
        <v>128</v>
      </c>
      <c r="C96" s="51">
        <v>10</v>
      </c>
      <c r="D96" s="46" t="d">
        <f>FLOOR(VLOOKUP(tbl__tracker8[[#This Row],[Predecessor]],tbl__tracker8[],7,FALSE),1)</f>
        <v>2022-11-07</v>
      </c>
      <c r="E96" s="45" t="d">
        <f>VLOOKUP(tbl__tracker8[[#This Row],[Predecessor]],tbl__tracker8[],7,FALSE)-tbl__tracker8[[#This Row],[Start Date]]</f>
        <v>11:14:00.00200014561414950</v>
      </c>
      <c r="F96" s="3" t="d">
        <v>PT0H10M0.000S</v>
      </c>
      <c r="G96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2022-11-07T11:24:00.00200021546333925</v>
      </c>
      <c r="H96" s="4" t="s">
        <v>132</v>
      </c>
      <c r="I96" s="4" t="s">
        <v>28</v>
      </c>
      <c r="J96" s="4" t="s">
        <v>43</v>
      </c>
      <c r="K96" s="6" t="s">
        <v>30</v>
      </c>
      <c r="L96" s="5"/>
      <c r="M96" s="4"/>
    </row>
    <row r="97" spans="1:13" ht="16" x14ac:dyDescent="0.2">
      <c r="A97" s="24">
        <v>11</v>
      </c>
      <c r="B97" s="50" t="s">
        <v>128</v>
      </c>
      <c r="C97" s="51">
        <v>13</v>
      </c>
      <c r="D97" s="46" t="d">
        <f>FLOOR(VLOOKUP(tbl__tracker8[[#This Row],[Predecessor]],tbl__tracker8[],7,FALSE),1)</f>
        <v>2022-11-07</v>
      </c>
      <c r="E97" s="45" t="d">
        <f>VLOOKUP(tbl__tracker8[[#This Row],[Predecessor]],tbl__tracker8[],7,FALSE)-tbl__tracker8[[#This Row],[Start Date]]</f>
        <v>11:24:00.00200021546333925</v>
      </c>
      <c r="F97" s="3" t="d">
        <v>PT0H10M0.000S</v>
      </c>
      <c r="G97" s="47" t="d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2022-11-07T11:34:00.00200028531253575</v>
      </c>
      <c r="H97" s="7" t="s">
        <v>133</v>
      </c>
      <c r="I97" s="4" t="s">
        <v>28</v>
      </c>
      <c r="J97" s="4" t="s">
        <v>103</v>
      </c>
      <c r="K97" s="6" t="s">
        <v>30</v>
      </c>
      <c r="L97" s="5"/>
      <c r="M97" s="4"/>
    </row>
    <row r="98" spans="1:13" ht="16" x14ac:dyDescent="0.2">
      <c r="A98" s="24">
        <v>89</v>
      </c>
      <c r="B98" s="50"/>
      <c r="C98" s="51"/>
      <c r="D98" s="46" t="str">
        <f>IFERROR(FLOOR(VLOOKUP(tbl__tracker8[[#This Row],[Predecessor]],tbl__tracker8[],7,FALSE),1),"-")</f>
        <v>-</v>
      </c>
      <c r="E98" s="45" t="str">
        <f>IFERROR(VLOOKUP(tbl__tracker8[[#This Row],[Predecessor]],tbl__tracker8[],7,FALSE)-tbl__tracker8[[#This Row],[Start Date]],"-")</f>
        <v>-</v>
      </c>
      <c r="F98" s="3"/>
      <c r="G9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98" s="4"/>
      <c r="I98" s="4"/>
      <c r="J98" s="4"/>
      <c r="K98" s="6"/>
      <c r="L98" s="5"/>
      <c r="M98" s="4"/>
    </row>
    <row r="99" spans="1:13" ht="16" x14ac:dyDescent="0.2">
      <c r="A99" s="24">
        <v>90</v>
      </c>
      <c r="B99" s="50"/>
      <c r="C99" s="51"/>
      <c r="D99" s="46" t="str">
        <f>IFERROR(FLOOR(VLOOKUP(tbl__tracker8[[#This Row],[Predecessor]],tbl__tracker8[],7,FALSE),1),"-")</f>
        <v>-</v>
      </c>
      <c r="E99" s="45" t="str">
        <f>IFERROR(VLOOKUP(tbl__tracker8[[#This Row],[Predecessor]],tbl__tracker8[],7,FALSE)-tbl__tracker8[[#This Row],[Start Date]],"-")</f>
        <v>-</v>
      </c>
      <c r="F99" s="3"/>
      <c r="G9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99" s="4"/>
      <c r="I99" s="4"/>
      <c r="J99" s="4"/>
      <c r="K99" s="6"/>
      <c r="L99" s="5"/>
      <c r="M99" s="4"/>
    </row>
    <row r="100" spans="1:13" ht="16" x14ac:dyDescent="0.2">
      <c r="A100" s="24">
        <v>91</v>
      </c>
      <c r="B100" s="50"/>
      <c r="C100" s="51"/>
      <c r="D100" s="46" t="str">
        <f>IFERROR(FLOOR(VLOOKUP(tbl__tracker8[[#This Row],[Predecessor]],tbl__tracker8[],7,FALSE),1),"-")</f>
        <v>-</v>
      </c>
      <c r="E100" s="45" t="str">
        <f>IFERROR(VLOOKUP(tbl__tracker8[[#This Row],[Predecessor]],tbl__tracker8[],7,FALSE)-tbl__tracker8[[#This Row],[Start Date]],"-")</f>
        <v>-</v>
      </c>
      <c r="F100" s="3"/>
      <c r="G10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0" s="4"/>
      <c r="I100" s="4"/>
      <c r="J100" s="4"/>
      <c r="K100" s="6"/>
      <c r="L100" s="5"/>
      <c r="M100" s="4"/>
    </row>
    <row r="101" spans="1:13" ht="16" x14ac:dyDescent="0.2">
      <c r="A101" s="24">
        <v>92</v>
      </c>
      <c r="B101" s="50"/>
      <c r="C101" s="51"/>
      <c r="D101" s="46" t="str">
        <f>IFERROR(FLOOR(VLOOKUP(tbl__tracker8[[#This Row],[Predecessor]],tbl__tracker8[],7,FALSE),1),"-")</f>
        <v>-</v>
      </c>
      <c r="E101" s="45" t="str">
        <f>IFERROR(VLOOKUP(tbl__tracker8[[#This Row],[Predecessor]],tbl__tracker8[],7,FALSE)-tbl__tracker8[[#This Row],[Start Date]],"-")</f>
        <v>-</v>
      </c>
      <c r="F101" s="3"/>
      <c r="G10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1" s="4"/>
      <c r="I101" s="4"/>
      <c r="J101" s="4"/>
      <c r="K101" s="6"/>
      <c r="L101" s="5"/>
      <c r="M101" s="4"/>
    </row>
    <row r="102" spans="1:13" ht="16" x14ac:dyDescent="0.2">
      <c r="A102" s="24">
        <v>93</v>
      </c>
      <c r="B102" s="50"/>
      <c r="C102" s="51"/>
      <c r="D102" s="46" t="str">
        <f>IFERROR(FLOOR(VLOOKUP(tbl__tracker8[[#This Row],[Predecessor]],tbl__tracker8[],7,FALSE),1),"-")</f>
        <v>-</v>
      </c>
      <c r="E102" s="45" t="str">
        <f>IFERROR(VLOOKUP(tbl__tracker8[[#This Row],[Predecessor]],tbl__tracker8[],7,FALSE)-tbl__tracker8[[#This Row],[Start Date]],"-")</f>
        <v>-</v>
      </c>
      <c r="F102" s="3"/>
      <c r="G10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2" s="4"/>
      <c r="I102" s="4"/>
      <c r="J102" s="4"/>
      <c r="K102" s="6"/>
      <c r="L102" s="5"/>
      <c r="M102" s="4"/>
    </row>
    <row r="103" spans="1:13" ht="16" x14ac:dyDescent="0.2">
      <c r="A103" s="24">
        <v>94</v>
      </c>
      <c r="B103" s="50"/>
      <c r="C103" s="51"/>
      <c r="D103" s="46" t="str">
        <f>IFERROR(FLOOR(VLOOKUP(tbl__tracker8[[#This Row],[Predecessor]],tbl__tracker8[],7,FALSE),1),"-")</f>
        <v>-</v>
      </c>
      <c r="E103" s="45" t="str">
        <f>IFERROR(VLOOKUP(tbl__tracker8[[#This Row],[Predecessor]],tbl__tracker8[],7,FALSE)-tbl__tracker8[[#This Row],[Start Date]],"-")</f>
        <v>-</v>
      </c>
      <c r="F103" s="3"/>
      <c r="G10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3" s="4"/>
      <c r="I103" s="4"/>
      <c r="J103" s="4"/>
      <c r="K103" s="6"/>
      <c r="L103" s="5"/>
      <c r="M103" s="4"/>
    </row>
    <row r="104" spans="1:13" ht="16" x14ac:dyDescent="0.2">
      <c r="A104" s="24">
        <v>95</v>
      </c>
      <c r="B104" s="50"/>
      <c r="C104" s="51"/>
      <c r="D104" s="46" t="str">
        <f>IFERROR(FLOOR(VLOOKUP(tbl__tracker8[[#This Row],[Predecessor]],tbl__tracker8[],7,FALSE),1),"-")</f>
        <v>-</v>
      </c>
      <c r="E104" s="45" t="str">
        <f>IFERROR(VLOOKUP(tbl__tracker8[[#This Row],[Predecessor]],tbl__tracker8[],7,FALSE)-tbl__tracker8[[#This Row],[Start Date]],"-")</f>
        <v>-</v>
      </c>
      <c r="F104" s="3"/>
      <c r="G10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4" s="4"/>
      <c r="I104" s="4"/>
      <c r="J104" s="4"/>
      <c r="K104" s="6"/>
      <c r="L104" s="5"/>
      <c r="M104" s="4"/>
    </row>
    <row r="105" spans="1:13" ht="16" x14ac:dyDescent="0.2">
      <c r="A105" s="24">
        <v>96</v>
      </c>
      <c r="B105" s="50"/>
      <c r="C105" s="51"/>
      <c r="D105" s="46" t="str">
        <f>IFERROR(FLOOR(VLOOKUP(tbl__tracker8[[#This Row],[Predecessor]],tbl__tracker8[],7,FALSE),1),"-")</f>
        <v>-</v>
      </c>
      <c r="E105" s="45" t="str">
        <f>IFERROR(VLOOKUP(tbl__tracker8[[#This Row],[Predecessor]],tbl__tracker8[],7,FALSE)-tbl__tracker8[[#This Row],[Start Date]],"-")</f>
        <v>-</v>
      </c>
      <c r="F105" s="3"/>
      <c r="G10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5" s="4"/>
      <c r="I105" s="4"/>
      <c r="J105" s="4"/>
      <c r="K105" s="6"/>
      <c r="L105" s="5"/>
      <c r="M105" s="4"/>
    </row>
    <row r="106" spans="1:13" ht="16" x14ac:dyDescent="0.2">
      <c r="A106" s="24">
        <v>97</v>
      </c>
      <c r="B106" s="50"/>
      <c r="C106" s="51"/>
      <c r="D106" s="46" t="str">
        <f>IFERROR(FLOOR(VLOOKUP(tbl__tracker8[[#This Row],[Predecessor]],tbl__tracker8[],7,FALSE),1),"-")</f>
        <v>-</v>
      </c>
      <c r="E106" s="45" t="str">
        <f>IFERROR(VLOOKUP(tbl__tracker8[[#This Row],[Predecessor]],tbl__tracker8[],7,FALSE)-tbl__tracker8[[#This Row],[Start Date]],"-")</f>
        <v>-</v>
      </c>
      <c r="F106" s="3"/>
      <c r="G10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6" s="4"/>
      <c r="I106" s="4"/>
      <c r="J106" s="4"/>
      <c r="K106" s="6"/>
      <c r="L106" s="5"/>
      <c r="M106" s="4"/>
    </row>
    <row r="107" spans="1:13" ht="16" x14ac:dyDescent="0.2">
      <c r="A107" s="24">
        <v>98</v>
      </c>
      <c r="B107" s="50"/>
      <c r="C107" s="51"/>
      <c r="D107" s="46" t="str">
        <f>IFERROR(FLOOR(VLOOKUP(tbl__tracker8[[#This Row],[Predecessor]],tbl__tracker8[],7,FALSE),1),"-")</f>
        <v>-</v>
      </c>
      <c r="E107" s="45" t="str">
        <f>IFERROR(VLOOKUP(tbl__tracker8[[#This Row],[Predecessor]],tbl__tracker8[],7,FALSE)-tbl__tracker8[[#This Row],[Start Date]],"-")</f>
        <v>-</v>
      </c>
      <c r="F107" s="3"/>
      <c r="G10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7" s="4"/>
      <c r="I107" s="4"/>
      <c r="J107" s="4"/>
      <c r="K107" s="6"/>
      <c r="L107" s="5"/>
      <c r="M107" s="4"/>
    </row>
    <row r="108" spans="1:13" ht="16" x14ac:dyDescent="0.2">
      <c r="A108" s="24">
        <v>99</v>
      </c>
      <c r="B108" s="50"/>
      <c r="C108" s="51"/>
      <c r="D108" s="46" t="str">
        <f>IFERROR(FLOOR(VLOOKUP(tbl__tracker8[[#This Row],[Predecessor]],tbl__tracker8[],7,FALSE),1),"-")</f>
        <v>-</v>
      </c>
      <c r="E108" s="45" t="str">
        <f>IFERROR(VLOOKUP(tbl__tracker8[[#This Row],[Predecessor]],tbl__tracker8[],7,FALSE)-tbl__tracker8[[#This Row],[Start Date]],"-")</f>
        <v>-</v>
      </c>
      <c r="F108" s="3"/>
      <c r="G10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8" s="4"/>
      <c r="I108" s="4"/>
      <c r="J108" s="4"/>
      <c r="K108" s="6"/>
      <c r="L108" s="5"/>
      <c r="M108" s="4"/>
    </row>
    <row r="109" spans="1:13" ht="16" x14ac:dyDescent="0.2">
      <c r="A109" s="24">
        <v>100</v>
      </c>
      <c r="B109" s="50"/>
      <c r="C109" s="51"/>
      <c r="D109" s="46" t="str">
        <f>IFERROR(FLOOR(VLOOKUP(tbl__tracker8[[#This Row],[Predecessor]],tbl__tracker8[],7,FALSE),1),"-")</f>
        <v>-</v>
      </c>
      <c r="E109" s="45" t="str">
        <f>IFERROR(VLOOKUP(tbl__tracker8[[#This Row],[Predecessor]],tbl__tracker8[],7,FALSE)-tbl__tracker8[[#This Row],[Start Date]],"-")</f>
        <v>-</v>
      </c>
      <c r="F109" s="3"/>
      <c r="G10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09" s="4"/>
      <c r="I109" s="4"/>
      <c r="J109" s="4"/>
      <c r="K109" s="6"/>
      <c r="L109" s="5"/>
      <c r="M109" s="4"/>
    </row>
    <row r="110" spans="1:13" ht="16" x14ac:dyDescent="0.2">
      <c r="A110" s="24">
        <v>101</v>
      </c>
      <c r="B110" s="50"/>
      <c r="C110" s="51"/>
      <c r="D110" s="46" t="str">
        <f>IFERROR(FLOOR(VLOOKUP(tbl__tracker8[[#This Row],[Predecessor]],tbl__tracker8[],7,FALSE),1),"-")</f>
        <v>-</v>
      </c>
      <c r="E110" s="45" t="str">
        <f>IFERROR(VLOOKUP(tbl__tracker8[[#This Row],[Predecessor]],tbl__tracker8[],7,FALSE)-tbl__tracker8[[#This Row],[Start Date]],"-")</f>
        <v>-</v>
      </c>
      <c r="F110" s="3"/>
      <c r="G11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0" s="4"/>
      <c r="I110" s="4"/>
      <c r="J110" s="4"/>
      <c r="K110" s="6"/>
      <c r="L110" s="5"/>
      <c r="M110" s="4"/>
    </row>
    <row r="111" spans="1:13" ht="16" x14ac:dyDescent="0.2">
      <c r="A111" s="24">
        <v>102</v>
      </c>
      <c r="B111" s="50"/>
      <c r="C111" s="51"/>
      <c r="D111" s="46" t="str">
        <f>IFERROR(FLOOR(VLOOKUP(tbl__tracker8[[#This Row],[Predecessor]],tbl__tracker8[],7,FALSE),1),"-")</f>
        <v>-</v>
      </c>
      <c r="E111" s="45" t="str">
        <f>IFERROR(VLOOKUP(tbl__tracker8[[#This Row],[Predecessor]],tbl__tracker8[],7,FALSE)-tbl__tracker8[[#This Row],[Start Date]],"-")</f>
        <v>-</v>
      </c>
      <c r="F111" s="3"/>
      <c r="G11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1" s="4"/>
      <c r="I111" s="4"/>
      <c r="J111" s="4"/>
      <c r="K111" s="6"/>
      <c r="L111" s="5"/>
      <c r="M111" s="4"/>
    </row>
    <row r="112" spans="1:13" ht="16" x14ac:dyDescent="0.2">
      <c r="A112" s="24">
        <v>103</v>
      </c>
      <c r="B112" s="50"/>
      <c r="C112" s="51"/>
      <c r="D112" s="46" t="str">
        <f>IFERROR(FLOOR(VLOOKUP(tbl__tracker8[[#This Row],[Predecessor]],tbl__tracker8[],7,FALSE),1),"-")</f>
        <v>-</v>
      </c>
      <c r="E112" s="45" t="str">
        <f>IFERROR(VLOOKUP(tbl__tracker8[[#This Row],[Predecessor]],tbl__tracker8[],7,FALSE)-tbl__tracker8[[#This Row],[Start Date]],"-")</f>
        <v>-</v>
      </c>
      <c r="F112" s="3"/>
      <c r="G11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2" s="4"/>
      <c r="I112" s="4"/>
      <c r="J112" s="4"/>
      <c r="K112" s="6"/>
      <c r="L112" s="5"/>
      <c r="M112" s="4"/>
    </row>
    <row r="113" spans="1:13" ht="16" x14ac:dyDescent="0.2">
      <c r="A113" s="24">
        <v>104</v>
      </c>
      <c r="B113" s="50"/>
      <c r="C113" s="51"/>
      <c r="D113" s="46" t="str">
        <f>IFERROR(FLOOR(VLOOKUP(tbl__tracker8[[#This Row],[Predecessor]],tbl__tracker8[],7,FALSE),1),"-")</f>
        <v>-</v>
      </c>
      <c r="E113" s="45" t="str">
        <f>IFERROR(VLOOKUP(tbl__tracker8[[#This Row],[Predecessor]],tbl__tracker8[],7,FALSE)-tbl__tracker8[[#This Row],[Start Date]],"-")</f>
        <v>-</v>
      </c>
      <c r="F113" s="3"/>
      <c r="G11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3" s="4"/>
      <c r="I113" s="4"/>
      <c r="J113" s="4"/>
      <c r="K113" s="6"/>
      <c r="L113" s="5"/>
      <c r="M113" s="4"/>
    </row>
    <row r="114" spans="1:13" ht="16" x14ac:dyDescent="0.2">
      <c r="A114" s="24">
        <v>105</v>
      </c>
      <c r="B114" s="50"/>
      <c r="C114" s="51"/>
      <c r="D114" s="46" t="str">
        <f>IFERROR(FLOOR(VLOOKUP(tbl__tracker8[[#This Row],[Predecessor]],tbl__tracker8[],7,FALSE),1),"-")</f>
        <v>-</v>
      </c>
      <c r="E114" s="45" t="str">
        <f>IFERROR(VLOOKUP(tbl__tracker8[[#This Row],[Predecessor]],tbl__tracker8[],7,FALSE)-tbl__tracker8[[#This Row],[Start Date]],"-")</f>
        <v>-</v>
      </c>
      <c r="F114" s="3"/>
      <c r="G11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4" s="4"/>
      <c r="I114" s="4"/>
      <c r="J114" s="4"/>
      <c r="K114" s="6"/>
      <c r="L114" s="5"/>
      <c r="M114" s="4"/>
    </row>
    <row r="115" spans="1:13" ht="16" x14ac:dyDescent="0.2">
      <c r="A115" s="24">
        <v>106</v>
      </c>
      <c r="B115" s="50"/>
      <c r="C115" s="51"/>
      <c r="D115" s="46" t="str">
        <f>IFERROR(FLOOR(VLOOKUP(tbl__tracker8[[#This Row],[Predecessor]],tbl__tracker8[],7,FALSE),1),"-")</f>
        <v>-</v>
      </c>
      <c r="E115" s="45" t="str">
        <f>IFERROR(VLOOKUP(tbl__tracker8[[#This Row],[Predecessor]],tbl__tracker8[],7,FALSE)-tbl__tracker8[[#This Row],[Start Date]],"-")</f>
        <v>-</v>
      </c>
      <c r="F115" s="3"/>
      <c r="G11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5" s="4"/>
      <c r="I115" s="4"/>
      <c r="J115" s="4"/>
      <c r="K115" s="6"/>
      <c r="L115" s="5"/>
      <c r="M115" s="4"/>
    </row>
    <row r="116" spans="1:13" ht="16" x14ac:dyDescent="0.2">
      <c r="A116" s="24">
        <v>107</v>
      </c>
      <c r="B116" s="50"/>
      <c r="C116" s="51"/>
      <c r="D116" s="46" t="str">
        <f>IFERROR(FLOOR(VLOOKUP(tbl__tracker8[[#This Row],[Predecessor]],tbl__tracker8[],7,FALSE),1),"-")</f>
        <v>-</v>
      </c>
      <c r="E116" s="45" t="str">
        <f>IFERROR(VLOOKUP(tbl__tracker8[[#This Row],[Predecessor]],tbl__tracker8[],7,FALSE)-tbl__tracker8[[#This Row],[Start Date]],"-")</f>
        <v>-</v>
      </c>
      <c r="F116" s="3"/>
      <c r="G11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6" s="4"/>
      <c r="I116" s="4"/>
      <c r="J116" s="4"/>
      <c r="K116" s="6"/>
      <c r="L116" s="5"/>
      <c r="M116" s="4"/>
    </row>
    <row r="117" spans="1:13" ht="16" x14ac:dyDescent="0.2">
      <c r="A117" s="24">
        <v>108</v>
      </c>
      <c r="B117" s="50"/>
      <c r="C117" s="51"/>
      <c r="D117" s="46" t="str">
        <f>IFERROR(FLOOR(VLOOKUP(tbl__tracker8[[#This Row],[Predecessor]],tbl__tracker8[],7,FALSE),1),"-")</f>
        <v>-</v>
      </c>
      <c r="E117" s="45" t="str">
        <f>IFERROR(VLOOKUP(tbl__tracker8[[#This Row],[Predecessor]],tbl__tracker8[],7,FALSE)-tbl__tracker8[[#This Row],[Start Date]],"-")</f>
        <v>-</v>
      </c>
      <c r="F117" s="3"/>
      <c r="G11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7" s="4"/>
      <c r="I117" s="4"/>
      <c r="J117" s="4"/>
      <c r="K117" s="6"/>
      <c r="L117" s="5"/>
      <c r="M117" s="4"/>
    </row>
    <row r="118" spans="1:13" ht="16" x14ac:dyDescent="0.2">
      <c r="A118" s="24">
        <v>109</v>
      </c>
      <c r="B118" s="50"/>
      <c r="C118" s="51"/>
      <c r="D118" s="46" t="str">
        <f>IFERROR(FLOOR(VLOOKUP(tbl__tracker8[[#This Row],[Predecessor]],tbl__tracker8[],7,FALSE),1),"-")</f>
        <v>-</v>
      </c>
      <c r="E118" s="45" t="str">
        <f>IFERROR(VLOOKUP(tbl__tracker8[[#This Row],[Predecessor]],tbl__tracker8[],7,FALSE)-tbl__tracker8[[#This Row],[Start Date]],"-")</f>
        <v>-</v>
      </c>
      <c r="F118" s="3"/>
      <c r="G11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8" s="4"/>
      <c r="I118" s="4"/>
      <c r="J118" s="4"/>
      <c r="K118" s="6"/>
      <c r="L118" s="5"/>
      <c r="M118" s="4"/>
    </row>
    <row r="119" spans="1:13" ht="16" x14ac:dyDescent="0.2">
      <c r="A119" s="24">
        <v>110</v>
      </c>
      <c r="B119" s="50"/>
      <c r="C119" s="51"/>
      <c r="D119" s="46" t="str">
        <f>IFERROR(FLOOR(VLOOKUP(tbl__tracker8[[#This Row],[Predecessor]],tbl__tracker8[],7,FALSE),1),"-")</f>
        <v>-</v>
      </c>
      <c r="E119" s="45" t="str">
        <f>IFERROR(VLOOKUP(tbl__tracker8[[#This Row],[Predecessor]],tbl__tracker8[],7,FALSE)-tbl__tracker8[[#This Row],[Start Date]],"-")</f>
        <v>-</v>
      </c>
      <c r="F119" s="3"/>
      <c r="G11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19" s="4"/>
      <c r="I119" s="4"/>
      <c r="J119" s="4"/>
      <c r="K119" s="6"/>
      <c r="L119" s="5"/>
      <c r="M119" s="4"/>
    </row>
    <row r="120" spans="1:13" ht="16" x14ac:dyDescent="0.2">
      <c r="A120" s="24">
        <v>111</v>
      </c>
      <c r="B120" s="50"/>
      <c r="C120" s="51"/>
      <c r="D120" s="46" t="str">
        <f>IFERROR(FLOOR(VLOOKUP(tbl__tracker8[[#This Row],[Predecessor]],tbl__tracker8[],7,FALSE),1),"-")</f>
        <v>-</v>
      </c>
      <c r="E120" s="45" t="str">
        <f>IFERROR(VLOOKUP(tbl__tracker8[[#This Row],[Predecessor]],tbl__tracker8[],7,FALSE)-tbl__tracker8[[#This Row],[Start Date]],"-")</f>
        <v>-</v>
      </c>
      <c r="F120" s="3"/>
      <c r="G12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0" s="4"/>
      <c r="I120" s="4"/>
      <c r="J120" s="4"/>
      <c r="K120" s="6"/>
      <c r="L120" s="5"/>
      <c r="M120" s="4"/>
    </row>
    <row r="121" spans="1:13" ht="16" x14ac:dyDescent="0.2">
      <c r="A121" s="24">
        <v>112</v>
      </c>
      <c r="B121" s="50"/>
      <c r="C121" s="51"/>
      <c r="D121" s="46" t="str">
        <f>IFERROR(FLOOR(VLOOKUP(tbl__tracker8[[#This Row],[Predecessor]],tbl__tracker8[],7,FALSE),1),"-")</f>
        <v>-</v>
      </c>
      <c r="E121" s="45" t="str">
        <f>IFERROR(VLOOKUP(tbl__tracker8[[#This Row],[Predecessor]],tbl__tracker8[],7,FALSE)-tbl__tracker8[[#This Row],[Start Date]],"-")</f>
        <v>-</v>
      </c>
      <c r="F121" s="3"/>
      <c r="G12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1" s="4"/>
      <c r="I121" s="4"/>
      <c r="J121" s="4"/>
      <c r="K121" s="6"/>
      <c r="L121" s="5"/>
      <c r="M121" s="4"/>
    </row>
    <row r="122" spans="1:13" ht="16" x14ac:dyDescent="0.2">
      <c r="A122" s="24">
        <v>113</v>
      </c>
      <c r="B122" s="50"/>
      <c r="C122" s="51"/>
      <c r="D122" s="46" t="str">
        <f>IFERROR(FLOOR(VLOOKUP(tbl__tracker8[[#This Row],[Predecessor]],tbl__tracker8[],7,FALSE),1),"-")</f>
        <v>-</v>
      </c>
      <c r="E122" s="45" t="str">
        <f>IFERROR(VLOOKUP(tbl__tracker8[[#This Row],[Predecessor]],tbl__tracker8[],7,FALSE)-tbl__tracker8[[#This Row],[Start Date]],"-")</f>
        <v>-</v>
      </c>
      <c r="F122" s="3"/>
      <c r="G12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2" s="4"/>
      <c r="I122" s="4"/>
      <c r="J122" s="4"/>
      <c r="K122" s="6"/>
      <c r="L122" s="5"/>
      <c r="M122" s="4"/>
    </row>
    <row r="123" spans="1:13" ht="16" x14ac:dyDescent="0.2">
      <c r="A123" s="24">
        <v>114</v>
      </c>
      <c r="B123" s="50"/>
      <c r="C123" s="51"/>
      <c r="D123" s="46" t="str">
        <f>IFERROR(FLOOR(VLOOKUP(tbl__tracker8[[#This Row],[Predecessor]],tbl__tracker8[],7,FALSE),1),"-")</f>
        <v>-</v>
      </c>
      <c r="E123" s="45" t="str">
        <f>IFERROR(VLOOKUP(tbl__tracker8[[#This Row],[Predecessor]],tbl__tracker8[],7,FALSE)-tbl__tracker8[[#This Row],[Start Date]],"-")</f>
        <v>-</v>
      </c>
      <c r="F123" s="3"/>
      <c r="G12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3" s="4"/>
      <c r="I123" s="4"/>
      <c r="J123" s="4"/>
      <c r="K123" s="6"/>
      <c r="L123" s="5"/>
      <c r="M123" s="4"/>
    </row>
    <row r="124" spans="1:13" ht="16" x14ac:dyDescent="0.2">
      <c r="A124" s="24">
        <v>115</v>
      </c>
      <c r="B124" s="50"/>
      <c r="C124" s="51"/>
      <c r="D124" s="46" t="str">
        <f>IFERROR(FLOOR(VLOOKUP(tbl__tracker8[[#This Row],[Predecessor]],tbl__tracker8[],7,FALSE),1),"-")</f>
        <v>-</v>
      </c>
      <c r="E124" s="45" t="str">
        <f>IFERROR(VLOOKUP(tbl__tracker8[[#This Row],[Predecessor]],tbl__tracker8[],7,FALSE)-tbl__tracker8[[#This Row],[Start Date]],"-")</f>
        <v>-</v>
      </c>
      <c r="F124" s="3"/>
      <c r="G12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4" s="4"/>
      <c r="I124" s="4"/>
      <c r="J124" s="4"/>
      <c r="K124" s="6"/>
      <c r="L124" s="5"/>
      <c r="M124" s="4"/>
    </row>
    <row r="125" spans="1:13" ht="16" x14ac:dyDescent="0.2">
      <c r="A125" s="24">
        <v>116</v>
      </c>
      <c r="B125" s="50"/>
      <c r="C125" s="51"/>
      <c r="D125" s="46" t="str">
        <f>IFERROR(FLOOR(VLOOKUP(tbl__tracker8[[#This Row],[Predecessor]],tbl__tracker8[],7,FALSE),1),"-")</f>
        <v>-</v>
      </c>
      <c r="E125" s="45" t="str">
        <f>IFERROR(VLOOKUP(tbl__tracker8[[#This Row],[Predecessor]],tbl__tracker8[],7,FALSE)-tbl__tracker8[[#This Row],[Start Date]],"-")</f>
        <v>-</v>
      </c>
      <c r="F125" s="3"/>
      <c r="G12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5" s="4"/>
      <c r="I125" s="4"/>
      <c r="J125" s="4"/>
      <c r="K125" s="6"/>
      <c r="L125" s="5"/>
      <c r="M125" s="4"/>
    </row>
    <row r="126" spans="1:13" ht="16" x14ac:dyDescent="0.2">
      <c r="A126" s="24">
        <v>117</v>
      </c>
      <c r="B126" s="50"/>
      <c r="C126" s="51"/>
      <c r="D126" s="46" t="str">
        <f>IFERROR(FLOOR(VLOOKUP(tbl__tracker8[[#This Row],[Predecessor]],tbl__tracker8[],7,FALSE),1),"-")</f>
        <v>-</v>
      </c>
      <c r="E126" s="45" t="str">
        <f>IFERROR(VLOOKUP(tbl__tracker8[[#This Row],[Predecessor]],tbl__tracker8[],7,FALSE)-tbl__tracker8[[#This Row],[Start Date]],"-")</f>
        <v>-</v>
      </c>
      <c r="F126" s="3"/>
      <c r="G12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6" s="4"/>
      <c r="I126" s="4"/>
      <c r="J126" s="4"/>
      <c r="K126" s="6"/>
      <c r="L126" s="5"/>
      <c r="M126" s="4"/>
    </row>
    <row r="127" spans="1:13" ht="16" x14ac:dyDescent="0.2">
      <c r="A127" s="24">
        <v>118</v>
      </c>
      <c r="B127" s="50"/>
      <c r="C127" s="51"/>
      <c r="D127" s="46" t="str">
        <f>IFERROR(FLOOR(VLOOKUP(tbl__tracker8[[#This Row],[Predecessor]],tbl__tracker8[],7,FALSE),1),"-")</f>
        <v>-</v>
      </c>
      <c r="E127" s="45" t="str">
        <f>IFERROR(VLOOKUP(tbl__tracker8[[#This Row],[Predecessor]],tbl__tracker8[],7,FALSE)-tbl__tracker8[[#This Row],[Start Date]],"-")</f>
        <v>-</v>
      </c>
      <c r="F127" s="3"/>
      <c r="G12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7" s="4"/>
      <c r="I127" s="4"/>
      <c r="J127" s="4"/>
      <c r="K127" s="6"/>
      <c r="L127" s="5"/>
      <c r="M127" s="4"/>
    </row>
    <row r="128" spans="1:13" ht="16" x14ac:dyDescent="0.2">
      <c r="A128" s="24">
        <v>119</v>
      </c>
      <c r="B128" s="50"/>
      <c r="C128" s="51"/>
      <c r="D128" s="46" t="str">
        <f>IFERROR(FLOOR(VLOOKUP(tbl__tracker8[[#This Row],[Predecessor]],tbl__tracker8[],7,FALSE),1),"-")</f>
        <v>-</v>
      </c>
      <c r="E128" s="45" t="str">
        <f>IFERROR(VLOOKUP(tbl__tracker8[[#This Row],[Predecessor]],tbl__tracker8[],7,FALSE)-tbl__tracker8[[#This Row],[Start Date]],"-")</f>
        <v>-</v>
      </c>
      <c r="F128" s="3"/>
      <c r="G12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8" s="4"/>
      <c r="I128" s="4"/>
      <c r="J128" s="4"/>
      <c r="K128" s="6"/>
      <c r="L128" s="5"/>
      <c r="M128" s="4"/>
    </row>
    <row r="129" spans="1:13" ht="16" x14ac:dyDescent="0.2">
      <c r="A129" s="24">
        <v>120</v>
      </c>
      <c r="B129" s="50"/>
      <c r="C129" s="51"/>
      <c r="D129" s="46" t="str">
        <f>IFERROR(FLOOR(VLOOKUP(tbl__tracker8[[#This Row],[Predecessor]],tbl__tracker8[],7,FALSE),1),"-")</f>
        <v>-</v>
      </c>
      <c r="E129" s="45" t="str">
        <f>IFERROR(VLOOKUP(tbl__tracker8[[#This Row],[Predecessor]],tbl__tracker8[],7,FALSE)-tbl__tracker8[[#This Row],[Start Date]],"-")</f>
        <v>-</v>
      </c>
      <c r="F129" s="3"/>
      <c r="G12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29" s="4"/>
      <c r="I129" s="4"/>
      <c r="J129" s="4"/>
      <c r="K129" s="6"/>
      <c r="L129" s="5"/>
      <c r="M129" s="4"/>
    </row>
    <row r="130" spans="1:13" ht="16" x14ac:dyDescent="0.2">
      <c r="A130" s="24">
        <v>121</v>
      </c>
      <c r="B130" s="50"/>
      <c r="C130" s="51"/>
      <c r="D130" s="46" t="str">
        <f>IFERROR(FLOOR(VLOOKUP(tbl__tracker8[[#This Row],[Predecessor]],tbl__tracker8[],7,FALSE),1),"-")</f>
        <v>-</v>
      </c>
      <c r="E130" s="45" t="str">
        <f>IFERROR(VLOOKUP(tbl__tracker8[[#This Row],[Predecessor]],tbl__tracker8[],7,FALSE)-tbl__tracker8[[#This Row],[Start Date]],"-")</f>
        <v>-</v>
      </c>
      <c r="F130" s="3"/>
      <c r="G13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0" s="4"/>
      <c r="I130" s="4"/>
      <c r="J130" s="4"/>
      <c r="K130" s="6"/>
      <c r="L130" s="5"/>
      <c r="M130" s="4"/>
    </row>
    <row r="131" spans="1:13" ht="16" x14ac:dyDescent="0.2">
      <c r="A131" s="24">
        <v>122</v>
      </c>
      <c r="B131" s="50"/>
      <c r="C131" s="51"/>
      <c r="D131" s="46" t="str">
        <f>IFERROR(FLOOR(VLOOKUP(tbl__tracker8[[#This Row],[Predecessor]],tbl__tracker8[],7,FALSE),1),"-")</f>
        <v>-</v>
      </c>
      <c r="E131" s="45" t="str">
        <f>IFERROR(VLOOKUP(tbl__tracker8[[#This Row],[Predecessor]],tbl__tracker8[],7,FALSE)-tbl__tracker8[[#This Row],[Start Date]],"-")</f>
        <v>-</v>
      </c>
      <c r="F131" s="3"/>
      <c r="G13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1" s="4"/>
      <c r="I131" s="4"/>
      <c r="J131" s="4"/>
      <c r="K131" s="6"/>
      <c r="L131" s="5"/>
      <c r="M131" s="4"/>
    </row>
    <row r="132" spans="1:13" ht="16" x14ac:dyDescent="0.2">
      <c r="A132" s="24">
        <v>123</v>
      </c>
      <c r="B132" s="50"/>
      <c r="C132" s="51"/>
      <c r="D132" s="46" t="str">
        <f>IFERROR(FLOOR(VLOOKUP(tbl__tracker8[[#This Row],[Predecessor]],tbl__tracker8[],7,FALSE),1),"-")</f>
        <v>-</v>
      </c>
      <c r="E132" s="45" t="str">
        <f>IFERROR(VLOOKUP(tbl__tracker8[[#This Row],[Predecessor]],tbl__tracker8[],7,FALSE)-tbl__tracker8[[#This Row],[Start Date]],"-")</f>
        <v>-</v>
      </c>
      <c r="F132" s="3"/>
      <c r="G13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2" s="4"/>
      <c r="I132" s="4"/>
      <c r="J132" s="4"/>
      <c r="K132" s="6"/>
      <c r="L132" s="5"/>
      <c r="M132" s="4"/>
    </row>
    <row r="133" spans="1:13" ht="16" x14ac:dyDescent="0.2">
      <c r="A133" s="24">
        <v>124</v>
      </c>
      <c r="B133" s="50"/>
      <c r="C133" s="51"/>
      <c r="D133" s="46" t="str">
        <f>IFERROR(FLOOR(VLOOKUP(tbl__tracker8[[#This Row],[Predecessor]],tbl__tracker8[],7,FALSE),1),"-")</f>
        <v>-</v>
      </c>
      <c r="E133" s="45" t="str">
        <f>IFERROR(VLOOKUP(tbl__tracker8[[#This Row],[Predecessor]],tbl__tracker8[],7,FALSE)-tbl__tracker8[[#This Row],[Start Date]],"-")</f>
        <v>-</v>
      </c>
      <c r="F133" s="3"/>
      <c r="G13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3" s="4"/>
      <c r="I133" s="4"/>
      <c r="J133" s="4"/>
      <c r="K133" s="6"/>
      <c r="L133" s="5"/>
      <c r="M133" s="4"/>
    </row>
    <row r="134" spans="1:13" ht="16" x14ac:dyDescent="0.2">
      <c r="A134" s="24">
        <v>125</v>
      </c>
      <c r="B134" s="50"/>
      <c r="C134" s="51"/>
      <c r="D134" s="46" t="str">
        <f>IFERROR(FLOOR(VLOOKUP(tbl__tracker8[[#This Row],[Predecessor]],tbl__tracker8[],7,FALSE),1),"-")</f>
        <v>-</v>
      </c>
      <c r="E134" s="45" t="str">
        <f>IFERROR(VLOOKUP(tbl__tracker8[[#This Row],[Predecessor]],tbl__tracker8[],7,FALSE)-tbl__tracker8[[#This Row],[Start Date]],"-")</f>
        <v>-</v>
      </c>
      <c r="F134" s="3"/>
      <c r="G13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4" s="4"/>
      <c r="I134" s="4"/>
      <c r="J134" s="4"/>
      <c r="K134" s="6"/>
      <c r="L134" s="5"/>
      <c r="M134" s="4"/>
    </row>
    <row r="135" spans="1:13" ht="16" x14ac:dyDescent="0.2">
      <c r="A135" s="24">
        <v>126</v>
      </c>
      <c r="B135" s="50"/>
      <c r="C135" s="51"/>
      <c r="D135" s="46" t="str">
        <f>IFERROR(FLOOR(VLOOKUP(tbl__tracker8[[#This Row],[Predecessor]],tbl__tracker8[],7,FALSE),1),"-")</f>
        <v>-</v>
      </c>
      <c r="E135" s="45" t="str">
        <f>IFERROR(VLOOKUP(tbl__tracker8[[#This Row],[Predecessor]],tbl__tracker8[],7,FALSE)-tbl__tracker8[[#This Row],[Start Date]],"-")</f>
        <v>-</v>
      </c>
      <c r="F135" s="3"/>
      <c r="G13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5" s="4"/>
      <c r="I135" s="4"/>
      <c r="J135" s="4"/>
      <c r="K135" s="6"/>
      <c r="L135" s="5"/>
      <c r="M135" s="4"/>
    </row>
    <row r="136" spans="1:13" ht="16" x14ac:dyDescent="0.2">
      <c r="A136" s="24">
        <v>127</v>
      </c>
      <c r="B136" s="50"/>
      <c r="C136" s="51"/>
      <c r="D136" s="46" t="str">
        <f>IFERROR(FLOOR(VLOOKUP(tbl__tracker8[[#This Row],[Predecessor]],tbl__tracker8[],7,FALSE),1),"-")</f>
        <v>-</v>
      </c>
      <c r="E136" s="45" t="str">
        <f>IFERROR(VLOOKUP(tbl__tracker8[[#This Row],[Predecessor]],tbl__tracker8[],7,FALSE)-tbl__tracker8[[#This Row],[Start Date]],"-")</f>
        <v>-</v>
      </c>
      <c r="F136" s="3"/>
      <c r="G13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6" s="4"/>
      <c r="I136" s="4"/>
      <c r="J136" s="4"/>
      <c r="K136" s="6"/>
      <c r="L136" s="5"/>
      <c r="M136" s="4"/>
    </row>
    <row r="137" spans="1:13" ht="16" x14ac:dyDescent="0.2">
      <c r="A137" s="24">
        <v>128</v>
      </c>
      <c r="B137" s="50"/>
      <c r="C137" s="51"/>
      <c r="D137" s="46" t="str">
        <f>IFERROR(FLOOR(VLOOKUP(tbl__tracker8[[#This Row],[Predecessor]],tbl__tracker8[],7,FALSE),1),"-")</f>
        <v>-</v>
      </c>
      <c r="E137" s="45" t="str">
        <f>IFERROR(VLOOKUP(tbl__tracker8[[#This Row],[Predecessor]],tbl__tracker8[],7,FALSE)-tbl__tracker8[[#This Row],[Start Date]],"-")</f>
        <v>-</v>
      </c>
      <c r="F137" s="3"/>
      <c r="G13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7" s="4"/>
      <c r="I137" s="4"/>
      <c r="J137" s="4"/>
      <c r="K137" s="6"/>
      <c r="L137" s="5"/>
      <c r="M137" s="4"/>
    </row>
    <row r="138" spans="1:13" ht="16" x14ac:dyDescent="0.2">
      <c r="A138" s="24">
        <v>129</v>
      </c>
      <c r="B138" s="50"/>
      <c r="C138" s="51"/>
      <c r="D138" s="46" t="str">
        <f>IFERROR(FLOOR(VLOOKUP(tbl__tracker8[[#This Row],[Predecessor]],tbl__tracker8[],7,FALSE),1),"-")</f>
        <v>-</v>
      </c>
      <c r="E138" s="45" t="str">
        <f>IFERROR(VLOOKUP(tbl__tracker8[[#This Row],[Predecessor]],tbl__tracker8[],7,FALSE)-tbl__tracker8[[#This Row],[Start Date]],"-")</f>
        <v>-</v>
      </c>
      <c r="F138" s="3"/>
      <c r="G13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8" s="4"/>
      <c r="I138" s="4"/>
      <c r="J138" s="4"/>
      <c r="K138" s="6"/>
      <c r="L138" s="5"/>
      <c r="M138" s="4"/>
    </row>
    <row r="139" spans="1:13" ht="16" x14ac:dyDescent="0.2">
      <c r="A139" s="24">
        <v>130</v>
      </c>
      <c r="B139" s="50"/>
      <c r="C139" s="51"/>
      <c r="D139" s="46" t="str">
        <f>IFERROR(FLOOR(VLOOKUP(tbl__tracker8[[#This Row],[Predecessor]],tbl__tracker8[],7,FALSE),1),"-")</f>
        <v>-</v>
      </c>
      <c r="E139" s="45" t="str">
        <f>IFERROR(VLOOKUP(tbl__tracker8[[#This Row],[Predecessor]],tbl__tracker8[],7,FALSE)-tbl__tracker8[[#This Row],[Start Date]],"-")</f>
        <v>-</v>
      </c>
      <c r="F139" s="3"/>
      <c r="G13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39" s="4"/>
      <c r="I139" s="4"/>
      <c r="J139" s="4"/>
      <c r="K139" s="6"/>
      <c r="L139" s="5"/>
      <c r="M139" s="4"/>
    </row>
    <row r="140" spans="1:13" ht="16" x14ac:dyDescent="0.2">
      <c r="A140" s="24">
        <v>131</v>
      </c>
      <c r="B140" s="50"/>
      <c r="C140" s="51"/>
      <c r="D140" s="46" t="str">
        <f>IFERROR(FLOOR(VLOOKUP(tbl__tracker8[[#This Row],[Predecessor]],tbl__tracker8[],7,FALSE),1),"-")</f>
        <v>-</v>
      </c>
      <c r="E140" s="45" t="str">
        <f>IFERROR(VLOOKUP(tbl__tracker8[[#This Row],[Predecessor]],tbl__tracker8[],7,FALSE)-tbl__tracker8[[#This Row],[Start Date]],"-")</f>
        <v>-</v>
      </c>
      <c r="F140" s="3"/>
      <c r="G14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0" s="4"/>
      <c r="I140" s="4"/>
      <c r="J140" s="4"/>
      <c r="K140" s="6"/>
      <c r="L140" s="5"/>
      <c r="M140" s="4"/>
    </row>
    <row r="141" spans="1:13" ht="16" x14ac:dyDescent="0.2">
      <c r="A141" s="24">
        <v>132</v>
      </c>
      <c r="B141" s="50"/>
      <c r="C141" s="51"/>
      <c r="D141" s="46" t="str">
        <f>IFERROR(FLOOR(VLOOKUP(tbl__tracker8[[#This Row],[Predecessor]],tbl__tracker8[],7,FALSE),1),"-")</f>
        <v>-</v>
      </c>
      <c r="E141" s="45" t="str">
        <f>IFERROR(VLOOKUP(tbl__tracker8[[#This Row],[Predecessor]],tbl__tracker8[],7,FALSE)-tbl__tracker8[[#This Row],[Start Date]],"-")</f>
        <v>-</v>
      </c>
      <c r="F141" s="3"/>
      <c r="G14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1" s="4"/>
      <c r="I141" s="4"/>
      <c r="J141" s="4"/>
      <c r="K141" s="6"/>
      <c r="L141" s="5"/>
      <c r="M141" s="4"/>
    </row>
    <row r="142" spans="1:13" ht="16" x14ac:dyDescent="0.2">
      <c r="A142" s="24">
        <v>133</v>
      </c>
      <c r="B142" s="50"/>
      <c r="C142" s="51"/>
      <c r="D142" s="46" t="str">
        <f>IFERROR(FLOOR(VLOOKUP(tbl__tracker8[[#This Row],[Predecessor]],tbl__tracker8[],7,FALSE),1),"-")</f>
        <v>-</v>
      </c>
      <c r="E142" s="45" t="str">
        <f>IFERROR(VLOOKUP(tbl__tracker8[[#This Row],[Predecessor]],tbl__tracker8[],7,FALSE)-tbl__tracker8[[#This Row],[Start Date]],"-")</f>
        <v>-</v>
      </c>
      <c r="F142" s="3"/>
      <c r="G14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2" s="4"/>
      <c r="I142" s="4"/>
      <c r="J142" s="4"/>
      <c r="K142" s="6"/>
      <c r="L142" s="5"/>
      <c r="M142" s="4"/>
    </row>
    <row r="143" spans="1:13" ht="16" x14ac:dyDescent="0.2">
      <c r="A143" s="24">
        <v>134</v>
      </c>
      <c r="B143" s="50"/>
      <c r="C143" s="51"/>
      <c r="D143" s="46" t="str">
        <f>IFERROR(FLOOR(VLOOKUP(tbl__tracker8[[#This Row],[Predecessor]],tbl__tracker8[],7,FALSE),1),"-")</f>
        <v>-</v>
      </c>
      <c r="E143" s="45" t="str">
        <f>IFERROR(VLOOKUP(tbl__tracker8[[#This Row],[Predecessor]],tbl__tracker8[],7,FALSE)-tbl__tracker8[[#This Row],[Start Date]],"-")</f>
        <v>-</v>
      </c>
      <c r="F143" s="3"/>
      <c r="G14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3" s="4"/>
      <c r="I143" s="4"/>
      <c r="J143" s="4"/>
      <c r="K143" s="6"/>
      <c r="L143" s="5"/>
      <c r="M143" s="4"/>
    </row>
    <row r="144" spans="1:13" ht="16" x14ac:dyDescent="0.2">
      <c r="A144" s="24">
        <v>135</v>
      </c>
      <c r="B144" s="50"/>
      <c r="C144" s="51"/>
      <c r="D144" s="46" t="str">
        <f>IFERROR(FLOOR(VLOOKUP(tbl__tracker8[[#This Row],[Predecessor]],tbl__tracker8[],7,FALSE),1),"-")</f>
        <v>-</v>
      </c>
      <c r="E144" s="45" t="str">
        <f>IFERROR(VLOOKUP(tbl__tracker8[[#This Row],[Predecessor]],tbl__tracker8[],7,FALSE)-tbl__tracker8[[#This Row],[Start Date]],"-")</f>
        <v>-</v>
      </c>
      <c r="F144" s="3"/>
      <c r="G14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4" s="4"/>
      <c r="I144" s="4"/>
      <c r="J144" s="4"/>
      <c r="K144" s="6"/>
      <c r="L144" s="5"/>
      <c r="M144" s="4"/>
    </row>
    <row r="145" spans="1:13" ht="16" x14ac:dyDescent="0.2">
      <c r="A145" s="24">
        <v>136</v>
      </c>
      <c r="B145" s="50"/>
      <c r="C145" s="51"/>
      <c r="D145" s="46" t="str">
        <f>IFERROR(FLOOR(VLOOKUP(tbl__tracker8[[#This Row],[Predecessor]],tbl__tracker8[],7,FALSE),1),"-")</f>
        <v>-</v>
      </c>
      <c r="E145" s="45" t="str">
        <f>IFERROR(VLOOKUP(tbl__tracker8[[#This Row],[Predecessor]],tbl__tracker8[],7,FALSE)-tbl__tracker8[[#This Row],[Start Date]],"-")</f>
        <v>-</v>
      </c>
      <c r="F145" s="3"/>
      <c r="G14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5" s="4"/>
      <c r="I145" s="4"/>
      <c r="J145" s="4"/>
      <c r="K145" s="6"/>
      <c r="L145" s="5"/>
      <c r="M145" s="4"/>
    </row>
    <row r="146" spans="1:13" ht="16" x14ac:dyDescent="0.2">
      <c r="A146" s="24">
        <v>137</v>
      </c>
      <c r="B146" s="50"/>
      <c r="C146" s="51"/>
      <c r="D146" s="46" t="str">
        <f>IFERROR(FLOOR(VLOOKUP(tbl__tracker8[[#This Row],[Predecessor]],tbl__tracker8[],7,FALSE),1),"-")</f>
        <v>-</v>
      </c>
      <c r="E146" s="45" t="str">
        <f>IFERROR(VLOOKUP(tbl__tracker8[[#This Row],[Predecessor]],tbl__tracker8[],7,FALSE)-tbl__tracker8[[#This Row],[Start Date]],"-")</f>
        <v>-</v>
      </c>
      <c r="F146" s="3"/>
      <c r="G14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6" s="4"/>
      <c r="I146" s="4"/>
      <c r="J146" s="4"/>
      <c r="K146" s="6"/>
      <c r="L146" s="5"/>
      <c r="M146" s="4"/>
    </row>
    <row r="147" spans="1:13" ht="16" x14ac:dyDescent="0.2">
      <c r="A147" s="24">
        <v>138</v>
      </c>
      <c r="B147" s="50"/>
      <c r="C147" s="51"/>
      <c r="D147" s="46" t="str">
        <f>IFERROR(FLOOR(VLOOKUP(tbl__tracker8[[#This Row],[Predecessor]],tbl__tracker8[],7,FALSE),1),"-")</f>
        <v>-</v>
      </c>
      <c r="E147" s="45" t="str">
        <f>IFERROR(VLOOKUP(tbl__tracker8[[#This Row],[Predecessor]],tbl__tracker8[],7,FALSE)-tbl__tracker8[[#This Row],[Start Date]],"-")</f>
        <v>-</v>
      </c>
      <c r="F147" s="3"/>
      <c r="G14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7" s="4"/>
      <c r="I147" s="4"/>
      <c r="J147" s="4"/>
      <c r="K147" s="6"/>
      <c r="L147" s="5"/>
      <c r="M147" s="4"/>
    </row>
    <row r="148" spans="1:13" ht="16" x14ac:dyDescent="0.2">
      <c r="A148" s="24">
        <v>139</v>
      </c>
      <c r="B148" s="50"/>
      <c r="C148" s="51"/>
      <c r="D148" s="46" t="str">
        <f>IFERROR(FLOOR(VLOOKUP(tbl__tracker8[[#This Row],[Predecessor]],tbl__tracker8[],7,FALSE),1),"-")</f>
        <v>-</v>
      </c>
      <c r="E148" s="45" t="str">
        <f>IFERROR(VLOOKUP(tbl__tracker8[[#This Row],[Predecessor]],tbl__tracker8[],7,FALSE)-tbl__tracker8[[#This Row],[Start Date]],"-")</f>
        <v>-</v>
      </c>
      <c r="F148" s="3"/>
      <c r="G14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8" s="4"/>
      <c r="I148" s="4"/>
      <c r="J148" s="4"/>
      <c r="K148" s="6"/>
      <c r="L148" s="5"/>
      <c r="M148" s="4"/>
    </row>
    <row r="149" spans="1:13" ht="16" x14ac:dyDescent="0.2">
      <c r="A149" s="24">
        <v>140</v>
      </c>
      <c r="B149" s="50"/>
      <c r="C149" s="51"/>
      <c r="D149" s="46" t="str">
        <f>IFERROR(FLOOR(VLOOKUP(tbl__tracker8[[#This Row],[Predecessor]],tbl__tracker8[],7,FALSE),1),"-")</f>
        <v>-</v>
      </c>
      <c r="E149" s="45" t="str">
        <f>IFERROR(VLOOKUP(tbl__tracker8[[#This Row],[Predecessor]],tbl__tracker8[],7,FALSE)-tbl__tracker8[[#This Row],[Start Date]],"-")</f>
        <v>-</v>
      </c>
      <c r="F149" s="3"/>
      <c r="G14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49" s="4"/>
      <c r="I149" s="4"/>
      <c r="J149" s="4"/>
      <c r="K149" s="6"/>
      <c r="L149" s="5"/>
      <c r="M149" s="4"/>
    </row>
    <row r="150" spans="1:13" ht="16" x14ac:dyDescent="0.2">
      <c r="A150" s="24">
        <v>141</v>
      </c>
      <c r="B150" s="50"/>
      <c r="C150" s="51"/>
      <c r="D150" s="46" t="str">
        <f>IFERROR(FLOOR(VLOOKUP(tbl__tracker8[[#This Row],[Predecessor]],tbl__tracker8[],7,FALSE),1),"-")</f>
        <v>-</v>
      </c>
      <c r="E150" s="45" t="str">
        <f>IFERROR(VLOOKUP(tbl__tracker8[[#This Row],[Predecessor]],tbl__tracker8[],7,FALSE)-tbl__tracker8[[#This Row],[Start Date]],"-")</f>
        <v>-</v>
      </c>
      <c r="F150" s="3"/>
      <c r="G15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0" s="4"/>
      <c r="I150" s="4"/>
      <c r="J150" s="4"/>
      <c r="K150" s="6"/>
      <c r="L150" s="5"/>
      <c r="M150" s="4"/>
    </row>
    <row r="151" spans="1:13" ht="16" x14ac:dyDescent="0.2">
      <c r="A151" s="24">
        <v>142</v>
      </c>
      <c r="B151" s="50"/>
      <c r="C151" s="51"/>
      <c r="D151" s="46" t="str">
        <f>IFERROR(FLOOR(VLOOKUP(tbl__tracker8[[#This Row],[Predecessor]],tbl__tracker8[],7,FALSE),1),"-")</f>
        <v>-</v>
      </c>
      <c r="E151" s="45" t="str">
        <f>IFERROR(VLOOKUP(tbl__tracker8[[#This Row],[Predecessor]],tbl__tracker8[],7,FALSE)-tbl__tracker8[[#This Row],[Start Date]],"-")</f>
        <v>-</v>
      </c>
      <c r="F151" s="3"/>
      <c r="G15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1" s="4"/>
      <c r="I151" s="4"/>
      <c r="J151" s="4"/>
      <c r="K151" s="6"/>
      <c r="L151" s="5"/>
      <c r="M151" s="4"/>
    </row>
    <row r="152" spans="1:13" ht="16" x14ac:dyDescent="0.2">
      <c r="A152" s="24">
        <v>143</v>
      </c>
      <c r="B152" s="50"/>
      <c r="C152" s="51"/>
      <c r="D152" s="46" t="str">
        <f>IFERROR(FLOOR(VLOOKUP(tbl__tracker8[[#This Row],[Predecessor]],tbl__tracker8[],7,FALSE),1),"-")</f>
        <v>-</v>
      </c>
      <c r="E152" s="45" t="str">
        <f>IFERROR(VLOOKUP(tbl__tracker8[[#This Row],[Predecessor]],tbl__tracker8[],7,FALSE)-tbl__tracker8[[#This Row],[Start Date]],"-")</f>
        <v>-</v>
      </c>
      <c r="F152" s="3"/>
      <c r="G15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2" s="4"/>
      <c r="I152" s="4"/>
      <c r="J152" s="4"/>
      <c r="K152" s="6"/>
      <c r="L152" s="5"/>
      <c r="M152" s="4"/>
    </row>
    <row r="153" spans="1:13" ht="16" x14ac:dyDescent="0.2">
      <c r="A153" s="24">
        <v>144</v>
      </c>
      <c r="B153" s="50"/>
      <c r="C153" s="51"/>
      <c r="D153" s="46" t="str">
        <f>IFERROR(FLOOR(VLOOKUP(tbl__tracker8[[#This Row],[Predecessor]],tbl__tracker8[],7,FALSE),1),"-")</f>
        <v>-</v>
      </c>
      <c r="E153" s="45" t="str">
        <f>IFERROR(VLOOKUP(tbl__tracker8[[#This Row],[Predecessor]],tbl__tracker8[],7,FALSE)-tbl__tracker8[[#This Row],[Start Date]],"-")</f>
        <v>-</v>
      </c>
      <c r="F153" s="3"/>
      <c r="G15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3" s="4"/>
      <c r="I153" s="4"/>
      <c r="J153" s="4"/>
      <c r="K153" s="6"/>
      <c r="L153" s="5"/>
      <c r="M153" s="4"/>
    </row>
    <row r="154" spans="1:13" ht="16" x14ac:dyDescent="0.2">
      <c r="A154" s="24">
        <v>145</v>
      </c>
      <c r="B154" s="50"/>
      <c r="C154" s="51"/>
      <c r="D154" s="46" t="str">
        <f>IFERROR(FLOOR(VLOOKUP(tbl__tracker8[[#This Row],[Predecessor]],tbl__tracker8[],7,FALSE),1),"-")</f>
        <v>-</v>
      </c>
      <c r="E154" s="45" t="str">
        <f>IFERROR(VLOOKUP(tbl__tracker8[[#This Row],[Predecessor]],tbl__tracker8[],7,FALSE)-tbl__tracker8[[#This Row],[Start Date]],"-")</f>
        <v>-</v>
      </c>
      <c r="F154" s="3"/>
      <c r="G15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4" s="4"/>
      <c r="I154" s="4"/>
      <c r="J154" s="4"/>
      <c r="K154" s="6"/>
      <c r="L154" s="5"/>
      <c r="M154" s="4"/>
    </row>
    <row r="155" spans="1:13" ht="16" x14ac:dyDescent="0.2">
      <c r="A155" s="24">
        <v>146</v>
      </c>
      <c r="B155" s="50"/>
      <c r="C155" s="51"/>
      <c r="D155" s="46" t="str">
        <f>IFERROR(FLOOR(VLOOKUP(tbl__tracker8[[#This Row],[Predecessor]],tbl__tracker8[],7,FALSE),1),"-")</f>
        <v>-</v>
      </c>
      <c r="E155" s="45" t="str">
        <f>IFERROR(VLOOKUP(tbl__tracker8[[#This Row],[Predecessor]],tbl__tracker8[],7,FALSE)-tbl__tracker8[[#This Row],[Start Date]],"-")</f>
        <v>-</v>
      </c>
      <c r="F155" s="3"/>
      <c r="G15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5" s="4"/>
      <c r="I155" s="4"/>
      <c r="J155" s="4"/>
      <c r="K155" s="6"/>
      <c r="L155" s="5"/>
      <c r="M155" s="4"/>
    </row>
    <row r="156" spans="1:13" ht="16" x14ac:dyDescent="0.2">
      <c r="A156" s="24">
        <v>147</v>
      </c>
      <c r="B156" s="50"/>
      <c r="C156" s="51"/>
      <c r="D156" s="46" t="str">
        <f>IFERROR(FLOOR(VLOOKUP(tbl__tracker8[[#This Row],[Predecessor]],tbl__tracker8[],7,FALSE),1),"-")</f>
        <v>-</v>
      </c>
      <c r="E156" s="45" t="str">
        <f>IFERROR(VLOOKUP(tbl__tracker8[[#This Row],[Predecessor]],tbl__tracker8[],7,FALSE)-tbl__tracker8[[#This Row],[Start Date]],"-")</f>
        <v>-</v>
      </c>
      <c r="F156" s="3"/>
      <c r="G15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6" s="4"/>
      <c r="I156" s="4"/>
      <c r="J156" s="4"/>
      <c r="K156" s="6"/>
      <c r="L156" s="5"/>
      <c r="M156" s="4"/>
    </row>
    <row r="157" spans="1:13" ht="16" x14ac:dyDescent="0.2">
      <c r="A157" s="24">
        <v>148</v>
      </c>
      <c r="B157" s="50"/>
      <c r="C157" s="51"/>
      <c r="D157" s="46" t="str">
        <f>IFERROR(FLOOR(VLOOKUP(tbl__tracker8[[#This Row],[Predecessor]],tbl__tracker8[],7,FALSE),1),"-")</f>
        <v>-</v>
      </c>
      <c r="E157" s="45" t="str">
        <f>IFERROR(VLOOKUP(tbl__tracker8[[#This Row],[Predecessor]],tbl__tracker8[],7,FALSE)-tbl__tracker8[[#This Row],[Start Date]],"-")</f>
        <v>-</v>
      </c>
      <c r="F157" s="3"/>
      <c r="G15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7" s="4"/>
      <c r="I157" s="4"/>
      <c r="J157" s="4"/>
      <c r="K157" s="6"/>
      <c r="L157" s="5"/>
      <c r="M157" s="4"/>
    </row>
    <row r="158" spans="1:13" ht="16" x14ac:dyDescent="0.2">
      <c r="A158" s="24">
        <v>149</v>
      </c>
      <c r="B158" s="50"/>
      <c r="C158" s="51"/>
      <c r="D158" s="46" t="str">
        <f>IFERROR(FLOOR(VLOOKUP(tbl__tracker8[[#This Row],[Predecessor]],tbl__tracker8[],7,FALSE),1),"-")</f>
        <v>-</v>
      </c>
      <c r="E158" s="45" t="str">
        <f>IFERROR(VLOOKUP(tbl__tracker8[[#This Row],[Predecessor]],tbl__tracker8[],7,FALSE)-tbl__tracker8[[#This Row],[Start Date]],"-")</f>
        <v>-</v>
      </c>
      <c r="F158" s="3"/>
      <c r="G15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8" s="4"/>
      <c r="I158" s="4"/>
      <c r="J158" s="4"/>
      <c r="K158" s="6"/>
      <c r="L158" s="5"/>
      <c r="M158" s="4"/>
    </row>
    <row r="159" spans="1:13" ht="16" x14ac:dyDescent="0.2">
      <c r="A159" s="24">
        <v>150</v>
      </c>
      <c r="B159" s="50"/>
      <c r="C159" s="51"/>
      <c r="D159" s="46" t="str">
        <f>IFERROR(FLOOR(VLOOKUP(tbl__tracker8[[#This Row],[Predecessor]],tbl__tracker8[],7,FALSE),1),"-")</f>
        <v>-</v>
      </c>
      <c r="E159" s="45" t="str">
        <f>IFERROR(VLOOKUP(tbl__tracker8[[#This Row],[Predecessor]],tbl__tracker8[],7,FALSE)-tbl__tracker8[[#This Row],[Start Date]],"-")</f>
        <v>-</v>
      </c>
      <c r="F159" s="3"/>
      <c r="G15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59" s="4"/>
      <c r="I159" s="4"/>
      <c r="J159" s="4"/>
      <c r="K159" s="6"/>
      <c r="L159" s="5"/>
      <c r="M159" s="4"/>
    </row>
    <row r="160" spans="1:13" ht="16" x14ac:dyDescent="0.2">
      <c r="A160" s="24">
        <v>151</v>
      </c>
      <c r="B160" s="50"/>
      <c r="C160" s="51"/>
      <c r="D160" s="46" t="str">
        <f>IFERROR(FLOOR(VLOOKUP(tbl__tracker8[[#This Row],[Predecessor]],tbl__tracker8[],7,FALSE),1),"-")</f>
        <v>-</v>
      </c>
      <c r="E160" s="45" t="str">
        <f>IFERROR(VLOOKUP(tbl__tracker8[[#This Row],[Predecessor]],tbl__tracker8[],7,FALSE)-tbl__tracker8[[#This Row],[Start Date]],"-")</f>
        <v>-</v>
      </c>
      <c r="F160" s="3"/>
      <c r="G16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0" s="4"/>
      <c r="I160" s="4"/>
      <c r="J160" s="4"/>
      <c r="K160" s="6"/>
      <c r="L160" s="5"/>
      <c r="M160" s="4"/>
    </row>
    <row r="161" spans="1:13" ht="16" x14ac:dyDescent="0.2">
      <c r="A161" s="24">
        <v>152</v>
      </c>
      <c r="B161" s="50"/>
      <c r="C161" s="51"/>
      <c r="D161" s="46" t="str">
        <f>IFERROR(FLOOR(VLOOKUP(tbl__tracker8[[#This Row],[Predecessor]],tbl__tracker8[],7,FALSE),1),"-")</f>
        <v>-</v>
      </c>
      <c r="E161" s="45" t="str">
        <f>IFERROR(VLOOKUP(tbl__tracker8[[#This Row],[Predecessor]],tbl__tracker8[],7,FALSE)-tbl__tracker8[[#This Row],[Start Date]],"-")</f>
        <v>-</v>
      </c>
      <c r="F161" s="3"/>
      <c r="G16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1" s="4"/>
      <c r="I161" s="4"/>
      <c r="J161" s="4"/>
      <c r="K161" s="6"/>
      <c r="L161" s="5"/>
      <c r="M161" s="4"/>
    </row>
    <row r="162" spans="1:13" ht="16" x14ac:dyDescent="0.2">
      <c r="A162" s="24">
        <v>153</v>
      </c>
      <c r="B162" s="50"/>
      <c r="C162" s="51"/>
      <c r="D162" s="46" t="str">
        <f>IFERROR(FLOOR(VLOOKUP(tbl__tracker8[[#This Row],[Predecessor]],tbl__tracker8[],7,FALSE),1),"-")</f>
        <v>-</v>
      </c>
      <c r="E162" s="45" t="str">
        <f>IFERROR(VLOOKUP(tbl__tracker8[[#This Row],[Predecessor]],tbl__tracker8[],7,FALSE)-tbl__tracker8[[#This Row],[Start Date]],"-")</f>
        <v>-</v>
      </c>
      <c r="F162" s="3"/>
      <c r="G16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2" s="4"/>
      <c r="I162" s="4"/>
      <c r="J162" s="4"/>
      <c r="K162" s="6"/>
      <c r="L162" s="5"/>
      <c r="M162" s="4"/>
    </row>
    <row r="163" spans="1:13" ht="16" x14ac:dyDescent="0.2">
      <c r="A163" s="24">
        <v>154</v>
      </c>
      <c r="B163" s="50"/>
      <c r="C163" s="51"/>
      <c r="D163" s="46" t="str">
        <f>IFERROR(FLOOR(VLOOKUP(tbl__tracker8[[#This Row],[Predecessor]],tbl__tracker8[],7,FALSE),1),"-")</f>
        <v>-</v>
      </c>
      <c r="E163" s="45" t="str">
        <f>IFERROR(VLOOKUP(tbl__tracker8[[#This Row],[Predecessor]],tbl__tracker8[],7,FALSE)-tbl__tracker8[[#This Row],[Start Date]],"-")</f>
        <v>-</v>
      </c>
      <c r="F163" s="3"/>
      <c r="G16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3" s="4"/>
      <c r="I163" s="4"/>
      <c r="J163" s="4"/>
      <c r="K163" s="6"/>
      <c r="L163" s="5"/>
      <c r="M163" s="4"/>
    </row>
    <row r="164" spans="1:13" ht="16" x14ac:dyDescent="0.2">
      <c r="A164" s="24">
        <v>155</v>
      </c>
      <c r="B164" s="50"/>
      <c r="C164" s="51"/>
      <c r="D164" s="46" t="str">
        <f>IFERROR(FLOOR(VLOOKUP(tbl__tracker8[[#This Row],[Predecessor]],tbl__tracker8[],7,FALSE),1),"-")</f>
        <v>-</v>
      </c>
      <c r="E164" s="45" t="str">
        <f>IFERROR(VLOOKUP(tbl__tracker8[[#This Row],[Predecessor]],tbl__tracker8[],7,FALSE)-tbl__tracker8[[#This Row],[Start Date]],"-")</f>
        <v>-</v>
      </c>
      <c r="F164" s="3"/>
      <c r="G16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4" s="4"/>
      <c r="I164" s="4"/>
      <c r="J164" s="4"/>
      <c r="K164" s="6"/>
      <c r="L164" s="5"/>
      <c r="M164" s="4"/>
    </row>
    <row r="165" spans="1:13" ht="16" x14ac:dyDescent="0.2">
      <c r="A165" s="24">
        <v>156</v>
      </c>
      <c r="B165" s="50"/>
      <c r="C165" s="51"/>
      <c r="D165" s="46" t="str">
        <f>IFERROR(FLOOR(VLOOKUP(tbl__tracker8[[#This Row],[Predecessor]],tbl__tracker8[],7,FALSE),1),"-")</f>
        <v>-</v>
      </c>
      <c r="E165" s="45" t="str">
        <f>IFERROR(VLOOKUP(tbl__tracker8[[#This Row],[Predecessor]],tbl__tracker8[],7,FALSE)-tbl__tracker8[[#This Row],[Start Date]],"-")</f>
        <v>-</v>
      </c>
      <c r="F165" s="3"/>
      <c r="G16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5" s="4"/>
      <c r="I165" s="4"/>
      <c r="J165" s="4"/>
      <c r="K165" s="6"/>
      <c r="L165" s="5"/>
      <c r="M165" s="4"/>
    </row>
    <row r="166" spans="1:13" ht="16" x14ac:dyDescent="0.2">
      <c r="A166" s="24">
        <v>157</v>
      </c>
      <c r="B166" s="50"/>
      <c r="C166" s="51"/>
      <c r="D166" s="46" t="str">
        <f>IFERROR(FLOOR(VLOOKUP(tbl__tracker8[[#This Row],[Predecessor]],tbl__tracker8[],7,FALSE),1),"-")</f>
        <v>-</v>
      </c>
      <c r="E166" s="45" t="str">
        <f>IFERROR(VLOOKUP(tbl__tracker8[[#This Row],[Predecessor]],tbl__tracker8[],7,FALSE)-tbl__tracker8[[#This Row],[Start Date]],"-")</f>
        <v>-</v>
      </c>
      <c r="F166" s="3"/>
      <c r="G16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6" s="4"/>
      <c r="I166" s="4"/>
      <c r="J166" s="4"/>
      <c r="K166" s="6"/>
      <c r="L166" s="5"/>
      <c r="M166" s="4"/>
    </row>
    <row r="167" spans="1:13" ht="16" x14ac:dyDescent="0.2">
      <c r="A167" s="24">
        <v>158</v>
      </c>
      <c r="B167" s="50"/>
      <c r="C167" s="51"/>
      <c r="D167" s="46" t="str">
        <f>IFERROR(FLOOR(VLOOKUP(tbl__tracker8[[#This Row],[Predecessor]],tbl__tracker8[],7,FALSE),1),"-")</f>
        <v>-</v>
      </c>
      <c r="E167" s="45" t="str">
        <f>IFERROR(VLOOKUP(tbl__tracker8[[#This Row],[Predecessor]],tbl__tracker8[],7,FALSE)-tbl__tracker8[[#This Row],[Start Date]],"-")</f>
        <v>-</v>
      </c>
      <c r="F167" s="3"/>
      <c r="G16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7" s="4"/>
      <c r="I167" s="4"/>
      <c r="J167" s="4"/>
      <c r="K167" s="6"/>
      <c r="L167" s="5"/>
      <c r="M167" s="4"/>
    </row>
    <row r="168" spans="1:13" ht="16" x14ac:dyDescent="0.2">
      <c r="A168" s="24">
        <v>159</v>
      </c>
      <c r="B168" s="50"/>
      <c r="C168" s="51"/>
      <c r="D168" s="46" t="str">
        <f>IFERROR(FLOOR(VLOOKUP(tbl__tracker8[[#This Row],[Predecessor]],tbl__tracker8[],7,FALSE),1),"-")</f>
        <v>-</v>
      </c>
      <c r="E168" s="45" t="str">
        <f>IFERROR(VLOOKUP(tbl__tracker8[[#This Row],[Predecessor]],tbl__tracker8[],7,FALSE)-tbl__tracker8[[#This Row],[Start Date]],"-")</f>
        <v>-</v>
      </c>
      <c r="F168" s="3"/>
      <c r="G16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8" s="4"/>
      <c r="I168" s="4"/>
      <c r="J168" s="4"/>
      <c r="K168" s="6"/>
      <c r="L168" s="5"/>
      <c r="M168" s="4"/>
    </row>
    <row r="169" spans="1:13" ht="16" x14ac:dyDescent="0.2">
      <c r="A169" s="24">
        <v>160</v>
      </c>
      <c r="B169" s="50"/>
      <c r="C169" s="51"/>
      <c r="D169" s="46" t="str">
        <f>IFERROR(FLOOR(VLOOKUP(tbl__tracker8[[#This Row],[Predecessor]],tbl__tracker8[],7,FALSE),1),"-")</f>
        <v>-</v>
      </c>
      <c r="E169" s="45" t="str">
        <f>IFERROR(VLOOKUP(tbl__tracker8[[#This Row],[Predecessor]],tbl__tracker8[],7,FALSE)-tbl__tracker8[[#This Row],[Start Date]],"-")</f>
        <v>-</v>
      </c>
      <c r="F169" s="3"/>
      <c r="G16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69" s="4"/>
      <c r="I169" s="4"/>
      <c r="J169" s="4"/>
      <c r="K169" s="6"/>
      <c r="L169" s="5"/>
      <c r="M169" s="4"/>
    </row>
    <row r="170" spans="1:13" ht="16" x14ac:dyDescent="0.2">
      <c r="A170" s="24">
        <v>161</v>
      </c>
      <c r="B170" s="50"/>
      <c r="C170" s="51"/>
      <c r="D170" s="46" t="str">
        <f>IFERROR(FLOOR(VLOOKUP(tbl__tracker8[[#This Row],[Predecessor]],tbl__tracker8[],7,FALSE),1),"-")</f>
        <v>-</v>
      </c>
      <c r="E170" s="45" t="str">
        <f>IFERROR(VLOOKUP(tbl__tracker8[[#This Row],[Predecessor]],tbl__tracker8[],7,FALSE)-tbl__tracker8[[#This Row],[Start Date]],"-")</f>
        <v>-</v>
      </c>
      <c r="F170" s="3"/>
      <c r="G17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0" s="4"/>
      <c r="I170" s="4"/>
      <c r="J170" s="4"/>
      <c r="K170" s="6"/>
      <c r="L170" s="5"/>
      <c r="M170" s="4"/>
    </row>
    <row r="171" spans="1:13" ht="16" x14ac:dyDescent="0.2">
      <c r="A171" s="24">
        <v>162</v>
      </c>
      <c r="B171" s="50"/>
      <c r="C171" s="51"/>
      <c r="D171" s="46" t="str">
        <f>IFERROR(FLOOR(VLOOKUP(tbl__tracker8[[#This Row],[Predecessor]],tbl__tracker8[],7,FALSE),1),"-")</f>
        <v>-</v>
      </c>
      <c r="E171" s="45" t="str">
        <f>IFERROR(VLOOKUP(tbl__tracker8[[#This Row],[Predecessor]],tbl__tracker8[],7,FALSE)-tbl__tracker8[[#This Row],[Start Date]],"-")</f>
        <v>-</v>
      </c>
      <c r="F171" s="3"/>
      <c r="G17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1" s="4"/>
      <c r="I171" s="4"/>
      <c r="J171" s="4"/>
      <c r="K171" s="6"/>
      <c r="L171" s="5"/>
      <c r="M171" s="4"/>
    </row>
    <row r="172" spans="1:13" ht="16" x14ac:dyDescent="0.2">
      <c r="A172" s="24">
        <v>163</v>
      </c>
      <c r="B172" s="50"/>
      <c r="C172" s="51"/>
      <c r="D172" s="46" t="str">
        <f>IFERROR(FLOOR(VLOOKUP(tbl__tracker8[[#This Row],[Predecessor]],tbl__tracker8[],7,FALSE),1),"-")</f>
        <v>-</v>
      </c>
      <c r="E172" s="45" t="str">
        <f>IFERROR(VLOOKUP(tbl__tracker8[[#This Row],[Predecessor]],tbl__tracker8[],7,FALSE)-tbl__tracker8[[#This Row],[Start Date]],"-")</f>
        <v>-</v>
      </c>
      <c r="F172" s="3"/>
      <c r="G17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2" s="4"/>
      <c r="I172" s="4"/>
      <c r="J172" s="4"/>
      <c r="K172" s="6"/>
      <c r="L172" s="5"/>
      <c r="M172" s="4"/>
    </row>
    <row r="173" spans="1:13" ht="16" x14ac:dyDescent="0.2">
      <c r="A173" s="24">
        <v>164</v>
      </c>
      <c r="B173" s="50"/>
      <c r="C173" s="51"/>
      <c r="D173" s="46" t="str">
        <f>IFERROR(FLOOR(VLOOKUP(tbl__tracker8[[#This Row],[Predecessor]],tbl__tracker8[],7,FALSE),1),"-")</f>
        <v>-</v>
      </c>
      <c r="E173" s="45" t="str">
        <f>IFERROR(VLOOKUP(tbl__tracker8[[#This Row],[Predecessor]],tbl__tracker8[],7,FALSE)-tbl__tracker8[[#This Row],[Start Date]],"-")</f>
        <v>-</v>
      </c>
      <c r="F173" s="3"/>
      <c r="G17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3" s="4"/>
      <c r="I173" s="4"/>
      <c r="J173" s="4"/>
      <c r="K173" s="6"/>
      <c r="L173" s="5"/>
      <c r="M173" s="4"/>
    </row>
    <row r="174" spans="1:13" ht="16" x14ac:dyDescent="0.2">
      <c r="A174" s="24">
        <v>165</v>
      </c>
      <c r="B174" s="50"/>
      <c r="C174" s="51"/>
      <c r="D174" s="46" t="str">
        <f>IFERROR(FLOOR(VLOOKUP(tbl__tracker8[[#This Row],[Predecessor]],tbl__tracker8[],7,FALSE),1),"-")</f>
        <v>-</v>
      </c>
      <c r="E174" s="45" t="str">
        <f>IFERROR(VLOOKUP(tbl__tracker8[[#This Row],[Predecessor]],tbl__tracker8[],7,FALSE)-tbl__tracker8[[#This Row],[Start Date]],"-")</f>
        <v>-</v>
      </c>
      <c r="F174" s="3"/>
      <c r="G17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4" s="4"/>
      <c r="I174" s="4"/>
      <c r="J174" s="4"/>
      <c r="K174" s="6"/>
      <c r="L174" s="5"/>
      <c r="M174" s="4"/>
    </row>
    <row r="175" spans="1:13" ht="16" x14ac:dyDescent="0.2">
      <c r="A175" s="24">
        <v>166</v>
      </c>
      <c r="B175" s="50"/>
      <c r="C175" s="51"/>
      <c r="D175" s="46" t="str">
        <f>IFERROR(FLOOR(VLOOKUP(tbl__tracker8[[#This Row],[Predecessor]],tbl__tracker8[],7,FALSE),1),"-")</f>
        <v>-</v>
      </c>
      <c r="E175" s="45" t="str">
        <f>IFERROR(VLOOKUP(tbl__tracker8[[#This Row],[Predecessor]],tbl__tracker8[],7,FALSE)-tbl__tracker8[[#This Row],[Start Date]],"-")</f>
        <v>-</v>
      </c>
      <c r="F175" s="3"/>
      <c r="G17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5" s="4"/>
      <c r="I175" s="4"/>
      <c r="J175" s="4"/>
      <c r="K175" s="6"/>
      <c r="L175" s="5"/>
      <c r="M175" s="4"/>
    </row>
    <row r="176" spans="1:13" ht="16" x14ac:dyDescent="0.2">
      <c r="A176" s="24">
        <v>167</v>
      </c>
      <c r="B176" s="50"/>
      <c r="C176" s="51"/>
      <c r="D176" s="46" t="str">
        <f>IFERROR(FLOOR(VLOOKUP(tbl__tracker8[[#This Row],[Predecessor]],tbl__tracker8[],7,FALSE),1),"-")</f>
        <v>-</v>
      </c>
      <c r="E176" s="45" t="str">
        <f>IFERROR(VLOOKUP(tbl__tracker8[[#This Row],[Predecessor]],tbl__tracker8[],7,FALSE)-tbl__tracker8[[#This Row],[Start Date]],"-")</f>
        <v>-</v>
      </c>
      <c r="F176" s="3"/>
      <c r="G17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6" s="4"/>
      <c r="I176" s="4"/>
      <c r="J176" s="4"/>
      <c r="K176" s="6"/>
      <c r="L176" s="5"/>
      <c r="M176" s="4"/>
    </row>
    <row r="177" spans="1:13" ht="16" x14ac:dyDescent="0.2">
      <c r="A177" s="24">
        <v>168</v>
      </c>
      <c r="B177" s="50"/>
      <c r="C177" s="51"/>
      <c r="D177" s="46" t="str">
        <f>IFERROR(FLOOR(VLOOKUP(tbl__tracker8[[#This Row],[Predecessor]],tbl__tracker8[],7,FALSE),1),"-")</f>
        <v>-</v>
      </c>
      <c r="E177" s="45" t="str">
        <f>IFERROR(VLOOKUP(tbl__tracker8[[#This Row],[Predecessor]],tbl__tracker8[],7,FALSE)-tbl__tracker8[[#This Row],[Start Date]],"-")</f>
        <v>-</v>
      </c>
      <c r="F177" s="3"/>
      <c r="G17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7" s="4"/>
      <c r="I177" s="4"/>
      <c r="J177" s="4"/>
      <c r="K177" s="6"/>
      <c r="L177" s="5"/>
      <c r="M177" s="4"/>
    </row>
    <row r="178" spans="1:13" ht="16" x14ac:dyDescent="0.2">
      <c r="A178" s="24">
        <v>169</v>
      </c>
      <c r="B178" s="50"/>
      <c r="C178" s="51"/>
      <c r="D178" s="46" t="str">
        <f>IFERROR(FLOOR(VLOOKUP(tbl__tracker8[[#This Row],[Predecessor]],tbl__tracker8[],7,FALSE),1),"-")</f>
        <v>-</v>
      </c>
      <c r="E178" s="45" t="str">
        <f>IFERROR(VLOOKUP(tbl__tracker8[[#This Row],[Predecessor]],tbl__tracker8[],7,FALSE)-tbl__tracker8[[#This Row],[Start Date]],"-")</f>
        <v>-</v>
      </c>
      <c r="F178" s="3"/>
      <c r="G17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8" s="4"/>
      <c r="I178" s="4"/>
      <c r="J178" s="4"/>
      <c r="K178" s="6"/>
      <c r="L178" s="5"/>
      <c r="M178" s="4"/>
    </row>
    <row r="179" spans="1:13" ht="16" x14ac:dyDescent="0.2">
      <c r="A179" s="24">
        <v>170</v>
      </c>
      <c r="B179" s="50"/>
      <c r="C179" s="51"/>
      <c r="D179" s="46" t="str">
        <f>IFERROR(FLOOR(VLOOKUP(tbl__tracker8[[#This Row],[Predecessor]],tbl__tracker8[],7,FALSE),1),"-")</f>
        <v>-</v>
      </c>
      <c r="E179" s="45" t="str">
        <f>IFERROR(VLOOKUP(tbl__tracker8[[#This Row],[Predecessor]],tbl__tracker8[],7,FALSE)-tbl__tracker8[[#This Row],[Start Date]],"-")</f>
        <v>-</v>
      </c>
      <c r="F179" s="3"/>
      <c r="G17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79" s="4"/>
      <c r="I179" s="4"/>
      <c r="J179" s="4"/>
      <c r="K179" s="6"/>
      <c r="L179" s="5"/>
      <c r="M179" s="4"/>
    </row>
    <row r="180" spans="1:13" ht="16" x14ac:dyDescent="0.2">
      <c r="A180" s="24">
        <v>171</v>
      </c>
      <c r="B180" s="50"/>
      <c r="C180" s="51"/>
      <c r="D180" s="46" t="str">
        <f>IFERROR(FLOOR(VLOOKUP(tbl__tracker8[[#This Row],[Predecessor]],tbl__tracker8[],7,FALSE),1),"-")</f>
        <v>-</v>
      </c>
      <c r="E180" s="45" t="str">
        <f>IFERROR(VLOOKUP(tbl__tracker8[[#This Row],[Predecessor]],tbl__tracker8[],7,FALSE)-tbl__tracker8[[#This Row],[Start Date]],"-")</f>
        <v>-</v>
      </c>
      <c r="F180" s="3"/>
      <c r="G18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0" s="4"/>
      <c r="I180" s="4"/>
      <c r="J180" s="4"/>
      <c r="K180" s="6"/>
      <c r="L180" s="5"/>
      <c r="M180" s="4"/>
    </row>
    <row r="181" spans="1:13" ht="16" x14ac:dyDescent="0.2">
      <c r="A181" s="24">
        <v>172</v>
      </c>
      <c r="B181" s="50"/>
      <c r="C181" s="51"/>
      <c r="D181" s="46" t="str">
        <f>IFERROR(FLOOR(VLOOKUP(tbl__tracker8[[#This Row],[Predecessor]],tbl__tracker8[],7,FALSE),1),"-")</f>
        <v>-</v>
      </c>
      <c r="E181" s="45" t="str">
        <f>IFERROR(VLOOKUP(tbl__tracker8[[#This Row],[Predecessor]],tbl__tracker8[],7,FALSE)-tbl__tracker8[[#This Row],[Start Date]],"-")</f>
        <v>-</v>
      </c>
      <c r="F181" s="3"/>
      <c r="G18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1" s="4"/>
      <c r="I181" s="4"/>
      <c r="J181" s="4"/>
      <c r="K181" s="6"/>
      <c r="L181" s="5"/>
      <c r="M181" s="4"/>
    </row>
    <row r="182" spans="1:13" ht="16" x14ac:dyDescent="0.2">
      <c r="A182" s="24">
        <v>173</v>
      </c>
      <c r="B182" s="50"/>
      <c r="C182" s="51"/>
      <c r="D182" s="46" t="str">
        <f>IFERROR(FLOOR(VLOOKUP(tbl__tracker8[[#This Row],[Predecessor]],tbl__tracker8[],7,FALSE),1),"-")</f>
        <v>-</v>
      </c>
      <c r="E182" s="45" t="str">
        <f>IFERROR(VLOOKUP(tbl__tracker8[[#This Row],[Predecessor]],tbl__tracker8[],7,FALSE)-tbl__tracker8[[#This Row],[Start Date]],"-")</f>
        <v>-</v>
      </c>
      <c r="F182" s="3"/>
      <c r="G18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2" s="4"/>
      <c r="I182" s="4"/>
      <c r="J182" s="4"/>
      <c r="K182" s="6"/>
      <c r="L182" s="5"/>
      <c r="M182" s="4"/>
    </row>
    <row r="183" spans="1:13" ht="16" x14ac:dyDescent="0.2">
      <c r="A183" s="24">
        <v>174</v>
      </c>
      <c r="B183" s="50"/>
      <c r="C183" s="51"/>
      <c r="D183" s="46" t="str">
        <f>IFERROR(FLOOR(VLOOKUP(tbl__tracker8[[#This Row],[Predecessor]],tbl__tracker8[],7,FALSE),1),"-")</f>
        <v>-</v>
      </c>
      <c r="E183" s="45" t="str">
        <f>IFERROR(VLOOKUP(tbl__tracker8[[#This Row],[Predecessor]],tbl__tracker8[],7,FALSE)-tbl__tracker8[[#This Row],[Start Date]],"-")</f>
        <v>-</v>
      </c>
      <c r="F183" s="3"/>
      <c r="G18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3" s="4"/>
      <c r="I183" s="4"/>
      <c r="J183" s="4"/>
      <c r="K183" s="6"/>
      <c r="L183" s="5"/>
      <c r="M183" s="4"/>
    </row>
    <row r="184" spans="1:13" ht="16" x14ac:dyDescent="0.2">
      <c r="A184" s="24">
        <v>175</v>
      </c>
      <c r="B184" s="50"/>
      <c r="C184" s="51"/>
      <c r="D184" s="46" t="str">
        <f>IFERROR(FLOOR(VLOOKUP(tbl__tracker8[[#This Row],[Predecessor]],tbl__tracker8[],7,FALSE),1),"-")</f>
        <v>-</v>
      </c>
      <c r="E184" s="45" t="str">
        <f>IFERROR(VLOOKUP(tbl__tracker8[[#This Row],[Predecessor]],tbl__tracker8[],7,FALSE)-tbl__tracker8[[#This Row],[Start Date]],"-")</f>
        <v>-</v>
      </c>
      <c r="F184" s="3"/>
      <c r="G18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4" s="4"/>
      <c r="I184" s="4"/>
      <c r="J184" s="4"/>
      <c r="K184" s="6"/>
      <c r="L184" s="5"/>
      <c r="M184" s="4"/>
    </row>
    <row r="185" spans="1:13" ht="16" x14ac:dyDescent="0.2">
      <c r="A185" s="24">
        <v>176</v>
      </c>
      <c r="B185" s="50"/>
      <c r="C185" s="51"/>
      <c r="D185" s="46" t="str">
        <f>IFERROR(FLOOR(VLOOKUP(tbl__tracker8[[#This Row],[Predecessor]],tbl__tracker8[],7,FALSE),1),"-")</f>
        <v>-</v>
      </c>
      <c r="E185" s="45" t="str">
        <f>IFERROR(VLOOKUP(tbl__tracker8[[#This Row],[Predecessor]],tbl__tracker8[],7,FALSE)-tbl__tracker8[[#This Row],[Start Date]],"-")</f>
        <v>-</v>
      </c>
      <c r="F185" s="3"/>
      <c r="G18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5" s="4"/>
      <c r="I185" s="4"/>
      <c r="J185" s="4"/>
      <c r="K185" s="6"/>
      <c r="L185" s="5"/>
      <c r="M185" s="4"/>
    </row>
    <row r="186" spans="1:13" ht="16" x14ac:dyDescent="0.2">
      <c r="A186" s="24">
        <v>177</v>
      </c>
      <c r="B186" s="50"/>
      <c r="C186" s="51"/>
      <c r="D186" s="46" t="str">
        <f>IFERROR(FLOOR(VLOOKUP(tbl__tracker8[[#This Row],[Predecessor]],tbl__tracker8[],7,FALSE),1),"-")</f>
        <v>-</v>
      </c>
      <c r="E186" s="45" t="str">
        <f>IFERROR(VLOOKUP(tbl__tracker8[[#This Row],[Predecessor]],tbl__tracker8[],7,FALSE)-tbl__tracker8[[#This Row],[Start Date]],"-")</f>
        <v>-</v>
      </c>
      <c r="F186" s="3"/>
      <c r="G18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6" s="4"/>
      <c r="I186" s="4"/>
      <c r="J186" s="4"/>
      <c r="K186" s="6"/>
      <c r="L186" s="5"/>
      <c r="M186" s="4"/>
    </row>
    <row r="187" spans="1:13" ht="16" x14ac:dyDescent="0.2">
      <c r="A187" s="24">
        <v>178</v>
      </c>
      <c r="B187" s="50"/>
      <c r="C187" s="51"/>
      <c r="D187" s="46" t="str">
        <f>IFERROR(FLOOR(VLOOKUP(tbl__tracker8[[#This Row],[Predecessor]],tbl__tracker8[],7,FALSE),1),"-")</f>
        <v>-</v>
      </c>
      <c r="E187" s="45" t="str">
        <f>IFERROR(VLOOKUP(tbl__tracker8[[#This Row],[Predecessor]],tbl__tracker8[],7,FALSE)-tbl__tracker8[[#This Row],[Start Date]],"-")</f>
        <v>-</v>
      </c>
      <c r="F187" s="3"/>
      <c r="G18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7" s="4"/>
      <c r="I187" s="4"/>
      <c r="J187" s="4"/>
      <c r="K187" s="6"/>
      <c r="L187" s="5"/>
      <c r="M187" s="4"/>
    </row>
    <row r="188" spans="1:13" ht="16" x14ac:dyDescent="0.2">
      <c r="A188" s="24">
        <v>179</v>
      </c>
      <c r="B188" s="50"/>
      <c r="C188" s="51"/>
      <c r="D188" s="46" t="str">
        <f>IFERROR(FLOOR(VLOOKUP(tbl__tracker8[[#This Row],[Predecessor]],tbl__tracker8[],7,FALSE),1),"-")</f>
        <v>-</v>
      </c>
      <c r="E188" s="45" t="str">
        <f>IFERROR(VLOOKUP(tbl__tracker8[[#This Row],[Predecessor]],tbl__tracker8[],7,FALSE)-tbl__tracker8[[#This Row],[Start Date]],"-")</f>
        <v>-</v>
      </c>
      <c r="F188" s="3"/>
      <c r="G18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8" s="4"/>
      <c r="I188" s="4"/>
      <c r="J188" s="4"/>
      <c r="K188" s="6"/>
      <c r="L188" s="5"/>
      <c r="M188" s="4"/>
    </row>
    <row r="189" spans="1:13" ht="16" x14ac:dyDescent="0.2">
      <c r="A189" s="24">
        <v>180</v>
      </c>
      <c r="B189" s="50"/>
      <c r="C189" s="51"/>
      <c r="D189" s="46" t="str">
        <f>IFERROR(FLOOR(VLOOKUP(tbl__tracker8[[#This Row],[Predecessor]],tbl__tracker8[],7,FALSE),1),"-")</f>
        <v>-</v>
      </c>
      <c r="E189" s="45" t="str">
        <f>IFERROR(VLOOKUP(tbl__tracker8[[#This Row],[Predecessor]],tbl__tracker8[],7,FALSE)-tbl__tracker8[[#This Row],[Start Date]],"-")</f>
        <v>-</v>
      </c>
      <c r="F189" s="3"/>
      <c r="G18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89" s="4"/>
      <c r="I189" s="4"/>
      <c r="J189" s="4"/>
      <c r="K189" s="6"/>
      <c r="L189" s="5"/>
      <c r="M189" s="4"/>
    </row>
    <row r="190" spans="1:13" ht="16" x14ac:dyDescent="0.2">
      <c r="A190" s="24">
        <v>181</v>
      </c>
      <c r="B190" s="50"/>
      <c r="C190" s="51"/>
      <c r="D190" s="46" t="str">
        <f>IFERROR(FLOOR(VLOOKUP(tbl__tracker8[[#This Row],[Predecessor]],tbl__tracker8[],7,FALSE),1),"-")</f>
        <v>-</v>
      </c>
      <c r="E190" s="45" t="str">
        <f>IFERROR(VLOOKUP(tbl__tracker8[[#This Row],[Predecessor]],tbl__tracker8[],7,FALSE)-tbl__tracker8[[#This Row],[Start Date]],"-")</f>
        <v>-</v>
      </c>
      <c r="F190" s="3"/>
      <c r="G19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0" s="4"/>
      <c r="I190" s="4"/>
      <c r="J190" s="4"/>
      <c r="K190" s="6"/>
      <c r="L190" s="5"/>
      <c r="M190" s="4"/>
    </row>
    <row r="191" spans="1:13" ht="16" x14ac:dyDescent="0.2">
      <c r="A191" s="24">
        <v>182</v>
      </c>
      <c r="B191" s="50"/>
      <c r="C191" s="51"/>
      <c r="D191" s="46" t="str">
        <f>IFERROR(FLOOR(VLOOKUP(tbl__tracker8[[#This Row],[Predecessor]],tbl__tracker8[],7,FALSE),1),"-")</f>
        <v>-</v>
      </c>
      <c r="E191" s="45" t="str">
        <f>IFERROR(VLOOKUP(tbl__tracker8[[#This Row],[Predecessor]],tbl__tracker8[],7,FALSE)-tbl__tracker8[[#This Row],[Start Date]],"-")</f>
        <v>-</v>
      </c>
      <c r="F191" s="3"/>
      <c r="G19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1" s="4"/>
      <c r="I191" s="4"/>
      <c r="J191" s="4"/>
      <c r="K191" s="6"/>
      <c r="L191" s="5"/>
      <c r="M191" s="4"/>
    </row>
    <row r="192" spans="1:13" ht="16" x14ac:dyDescent="0.2">
      <c r="A192" s="24">
        <v>183</v>
      </c>
      <c r="B192" s="50"/>
      <c r="C192" s="51"/>
      <c r="D192" s="46" t="str">
        <f>IFERROR(FLOOR(VLOOKUP(tbl__tracker8[[#This Row],[Predecessor]],tbl__tracker8[],7,FALSE),1),"-")</f>
        <v>-</v>
      </c>
      <c r="E192" s="45" t="str">
        <f>IFERROR(VLOOKUP(tbl__tracker8[[#This Row],[Predecessor]],tbl__tracker8[],7,FALSE)-tbl__tracker8[[#This Row],[Start Date]],"-")</f>
        <v>-</v>
      </c>
      <c r="F192" s="3"/>
      <c r="G19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2" s="4"/>
      <c r="I192" s="4"/>
      <c r="J192" s="4"/>
      <c r="K192" s="6"/>
      <c r="L192" s="5"/>
      <c r="M192" s="4"/>
    </row>
    <row r="193" spans="1:13" ht="16" x14ac:dyDescent="0.2">
      <c r="A193" s="24">
        <v>184</v>
      </c>
      <c r="B193" s="50"/>
      <c r="C193" s="51"/>
      <c r="D193" s="46" t="str">
        <f>IFERROR(FLOOR(VLOOKUP(tbl__tracker8[[#This Row],[Predecessor]],tbl__tracker8[],7,FALSE),1),"-")</f>
        <v>-</v>
      </c>
      <c r="E193" s="45" t="str">
        <f>IFERROR(VLOOKUP(tbl__tracker8[[#This Row],[Predecessor]],tbl__tracker8[],7,FALSE)-tbl__tracker8[[#This Row],[Start Date]],"-")</f>
        <v>-</v>
      </c>
      <c r="F193" s="3"/>
      <c r="G19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3" s="4"/>
      <c r="I193" s="4"/>
      <c r="J193" s="4"/>
      <c r="K193" s="6"/>
      <c r="L193" s="5"/>
      <c r="M193" s="4"/>
    </row>
    <row r="194" spans="1:13" ht="16" x14ac:dyDescent="0.2">
      <c r="A194" s="24">
        <v>185</v>
      </c>
      <c r="B194" s="50"/>
      <c r="C194" s="51"/>
      <c r="D194" s="46" t="str">
        <f>IFERROR(FLOOR(VLOOKUP(tbl__tracker8[[#This Row],[Predecessor]],tbl__tracker8[],7,FALSE),1),"-")</f>
        <v>-</v>
      </c>
      <c r="E194" s="45" t="str">
        <f>IFERROR(VLOOKUP(tbl__tracker8[[#This Row],[Predecessor]],tbl__tracker8[],7,FALSE)-tbl__tracker8[[#This Row],[Start Date]],"-")</f>
        <v>-</v>
      </c>
      <c r="F194" s="3"/>
      <c r="G19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4" s="4"/>
      <c r="I194" s="4"/>
      <c r="J194" s="4"/>
      <c r="K194" s="6"/>
      <c r="L194" s="5"/>
      <c r="M194" s="4"/>
    </row>
    <row r="195" spans="1:13" ht="16" x14ac:dyDescent="0.2">
      <c r="A195" s="24">
        <v>186</v>
      </c>
      <c r="B195" s="50"/>
      <c r="C195" s="51"/>
      <c r="D195" s="46" t="str">
        <f>IFERROR(FLOOR(VLOOKUP(tbl__tracker8[[#This Row],[Predecessor]],tbl__tracker8[],7,FALSE),1),"-")</f>
        <v>-</v>
      </c>
      <c r="E195" s="45" t="str">
        <f>IFERROR(VLOOKUP(tbl__tracker8[[#This Row],[Predecessor]],tbl__tracker8[],7,FALSE)-tbl__tracker8[[#This Row],[Start Date]],"-")</f>
        <v>-</v>
      </c>
      <c r="F195" s="3"/>
      <c r="G19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5" s="4"/>
      <c r="I195" s="4"/>
      <c r="J195" s="4"/>
      <c r="K195" s="6"/>
      <c r="L195" s="5"/>
      <c r="M195" s="4"/>
    </row>
    <row r="196" spans="1:13" ht="16" x14ac:dyDescent="0.2">
      <c r="A196" s="24">
        <v>187</v>
      </c>
      <c r="B196" s="50"/>
      <c r="C196" s="51"/>
      <c r="D196" s="46" t="str">
        <f>IFERROR(FLOOR(VLOOKUP(tbl__tracker8[[#This Row],[Predecessor]],tbl__tracker8[],7,FALSE),1),"-")</f>
        <v>-</v>
      </c>
      <c r="E196" s="45" t="str">
        <f>IFERROR(VLOOKUP(tbl__tracker8[[#This Row],[Predecessor]],tbl__tracker8[],7,FALSE)-tbl__tracker8[[#This Row],[Start Date]],"-")</f>
        <v>-</v>
      </c>
      <c r="F196" s="3"/>
      <c r="G19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6" s="4"/>
      <c r="I196" s="4"/>
      <c r="J196" s="4"/>
      <c r="K196" s="6"/>
      <c r="L196" s="5"/>
      <c r="M196" s="4"/>
    </row>
    <row r="197" spans="1:13" ht="16" x14ac:dyDescent="0.2">
      <c r="A197" s="24">
        <v>188</v>
      </c>
      <c r="B197" s="50"/>
      <c r="C197" s="51"/>
      <c r="D197" s="46" t="str">
        <f>IFERROR(FLOOR(VLOOKUP(tbl__tracker8[[#This Row],[Predecessor]],tbl__tracker8[],7,FALSE),1),"-")</f>
        <v>-</v>
      </c>
      <c r="E197" s="45" t="str">
        <f>IFERROR(VLOOKUP(tbl__tracker8[[#This Row],[Predecessor]],tbl__tracker8[],7,FALSE)-tbl__tracker8[[#This Row],[Start Date]],"-")</f>
        <v>-</v>
      </c>
      <c r="F197" s="3"/>
      <c r="G19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7" s="4"/>
      <c r="I197" s="4"/>
      <c r="J197" s="4"/>
      <c r="K197" s="6"/>
      <c r="L197" s="5"/>
      <c r="M197" s="4"/>
    </row>
    <row r="198" spans="1:13" ht="16" x14ac:dyDescent="0.2">
      <c r="A198" s="24">
        <v>189</v>
      </c>
      <c r="B198" s="50"/>
      <c r="C198" s="51"/>
      <c r="D198" s="46" t="str">
        <f>IFERROR(FLOOR(VLOOKUP(tbl__tracker8[[#This Row],[Predecessor]],tbl__tracker8[],7,FALSE),1),"-")</f>
        <v>-</v>
      </c>
      <c r="E198" s="45" t="str">
        <f>IFERROR(VLOOKUP(tbl__tracker8[[#This Row],[Predecessor]],tbl__tracker8[],7,FALSE)-tbl__tracker8[[#This Row],[Start Date]],"-")</f>
        <v>-</v>
      </c>
      <c r="F198" s="3"/>
      <c r="G19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8" s="4"/>
      <c r="I198" s="4"/>
      <c r="J198" s="4"/>
      <c r="K198" s="6"/>
      <c r="L198" s="5"/>
      <c r="M198" s="4"/>
    </row>
    <row r="199" spans="1:13" ht="16" x14ac:dyDescent="0.2">
      <c r="A199" s="24">
        <v>190</v>
      </c>
      <c r="B199" s="50"/>
      <c r="C199" s="51"/>
      <c r="D199" s="46" t="str">
        <f>IFERROR(FLOOR(VLOOKUP(tbl__tracker8[[#This Row],[Predecessor]],tbl__tracker8[],7,FALSE),1),"-")</f>
        <v>-</v>
      </c>
      <c r="E199" s="45" t="str">
        <f>IFERROR(VLOOKUP(tbl__tracker8[[#This Row],[Predecessor]],tbl__tracker8[],7,FALSE)-tbl__tracker8[[#This Row],[Start Date]],"-")</f>
        <v>-</v>
      </c>
      <c r="F199" s="3"/>
      <c r="G19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199" s="4"/>
      <c r="I199" s="4"/>
      <c r="J199" s="4"/>
      <c r="K199" s="6"/>
      <c r="L199" s="5"/>
      <c r="M199" s="4"/>
    </row>
    <row r="200" spans="1:13" ht="16" x14ac:dyDescent="0.2">
      <c r="A200" s="24">
        <v>191</v>
      </c>
      <c r="B200" s="50"/>
      <c r="C200" s="51"/>
      <c r="D200" s="46" t="str">
        <f>IFERROR(FLOOR(VLOOKUP(tbl__tracker8[[#This Row],[Predecessor]],tbl__tracker8[],7,FALSE),1),"-")</f>
        <v>-</v>
      </c>
      <c r="E200" s="45" t="str">
        <f>IFERROR(VLOOKUP(tbl__tracker8[[#This Row],[Predecessor]],tbl__tracker8[],7,FALSE)-tbl__tracker8[[#This Row],[Start Date]],"-")</f>
        <v>-</v>
      </c>
      <c r="F200" s="3"/>
      <c r="G200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0" s="4"/>
      <c r="I200" s="4"/>
      <c r="J200" s="4"/>
      <c r="K200" s="6"/>
      <c r="L200" s="5"/>
      <c r="M200" s="4"/>
    </row>
    <row r="201" spans="1:13" ht="16" x14ac:dyDescent="0.2">
      <c r="A201" s="24">
        <v>192</v>
      </c>
      <c r="B201" s="50"/>
      <c r="C201" s="51"/>
      <c r="D201" s="46" t="str">
        <f>IFERROR(FLOOR(VLOOKUP(tbl__tracker8[[#This Row],[Predecessor]],tbl__tracker8[],7,FALSE),1),"-")</f>
        <v>-</v>
      </c>
      <c r="E201" s="45" t="str">
        <f>IFERROR(VLOOKUP(tbl__tracker8[[#This Row],[Predecessor]],tbl__tracker8[],7,FALSE)-tbl__tracker8[[#This Row],[Start Date]],"-")</f>
        <v>-</v>
      </c>
      <c r="F201" s="3"/>
      <c r="G201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1" s="4"/>
      <c r="I201" s="4"/>
      <c r="J201" s="4"/>
      <c r="K201" s="6"/>
      <c r="L201" s="5"/>
      <c r="M201" s="4"/>
    </row>
    <row r="202" spans="1:13" ht="16" x14ac:dyDescent="0.2">
      <c r="A202" s="24">
        <v>193</v>
      </c>
      <c r="B202" s="50"/>
      <c r="C202" s="51"/>
      <c r="D202" s="46" t="str">
        <f>IFERROR(FLOOR(VLOOKUP(tbl__tracker8[[#This Row],[Predecessor]],tbl__tracker8[],7,FALSE),1),"-")</f>
        <v>-</v>
      </c>
      <c r="E202" s="45" t="str">
        <f>IFERROR(VLOOKUP(tbl__tracker8[[#This Row],[Predecessor]],tbl__tracker8[],7,FALSE)-tbl__tracker8[[#This Row],[Start Date]],"-")</f>
        <v>-</v>
      </c>
      <c r="F202" s="3"/>
      <c r="G202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2" s="4"/>
      <c r="I202" s="4"/>
      <c r="J202" s="4"/>
      <c r="K202" s="6"/>
      <c r="L202" s="5"/>
      <c r="M202" s="4"/>
    </row>
    <row r="203" spans="1:13" ht="16" x14ac:dyDescent="0.2">
      <c r="A203" s="24">
        <v>194</v>
      </c>
      <c r="B203" s="50"/>
      <c r="C203" s="51"/>
      <c r="D203" s="46" t="str">
        <f>IFERROR(FLOOR(VLOOKUP(tbl__tracker8[[#This Row],[Predecessor]],tbl__tracker8[],7,FALSE),1),"-")</f>
        <v>-</v>
      </c>
      <c r="E203" s="45" t="str">
        <f>IFERROR(VLOOKUP(tbl__tracker8[[#This Row],[Predecessor]],tbl__tracker8[],7,FALSE)-tbl__tracker8[[#This Row],[Start Date]],"-")</f>
        <v>-</v>
      </c>
      <c r="F203" s="3"/>
      <c r="G203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3" s="4"/>
      <c r="I203" s="4"/>
      <c r="J203" s="4"/>
      <c r="K203" s="6"/>
      <c r="L203" s="5"/>
      <c r="M203" s="4"/>
    </row>
    <row r="204" spans="1:13" ht="16" x14ac:dyDescent="0.2">
      <c r="A204" s="24">
        <v>195</v>
      </c>
      <c r="B204" s="50"/>
      <c r="C204" s="51"/>
      <c r="D204" s="46" t="str">
        <f>IFERROR(FLOOR(VLOOKUP(tbl__tracker8[[#This Row],[Predecessor]],tbl__tracker8[],7,FALSE),1),"-")</f>
        <v>-</v>
      </c>
      <c r="E204" s="45" t="str">
        <f>IFERROR(VLOOKUP(tbl__tracker8[[#This Row],[Predecessor]],tbl__tracker8[],7,FALSE)-tbl__tracker8[[#This Row],[Start Date]],"-")</f>
        <v>-</v>
      </c>
      <c r="F204" s="3"/>
      <c r="G204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4" s="4"/>
      <c r="I204" s="4"/>
      <c r="J204" s="4"/>
      <c r="K204" s="6"/>
      <c r="L204" s="5"/>
      <c r="M204" s="4"/>
    </row>
    <row r="205" spans="1:13" ht="16" x14ac:dyDescent="0.2">
      <c r="A205" s="24">
        <v>196</v>
      </c>
      <c r="B205" s="50"/>
      <c r="C205" s="51"/>
      <c r="D205" s="46" t="str">
        <f>IFERROR(FLOOR(VLOOKUP(tbl__tracker8[[#This Row],[Predecessor]],tbl__tracker8[],7,FALSE),1),"-")</f>
        <v>-</v>
      </c>
      <c r="E205" s="45" t="str">
        <f>IFERROR(VLOOKUP(tbl__tracker8[[#This Row],[Predecessor]],tbl__tracker8[],7,FALSE)-tbl__tracker8[[#This Row],[Start Date]],"-")</f>
        <v>-</v>
      </c>
      <c r="F205" s="3"/>
      <c r="G205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5" s="4"/>
      <c r="I205" s="4"/>
      <c r="J205" s="4"/>
      <c r="K205" s="6"/>
      <c r="L205" s="5"/>
      <c r="M205" s="4"/>
    </row>
    <row r="206" spans="1:13" ht="16" x14ac:dyDescent="0.2">
      <c r="A206" s="24">
        <v>197</v>
      </c>
      <c r="B206" s="50"/>
      <c r="C206" s="51"/>
      <c r="D206" s="46" t="str">
        <f>IFERROR(FLOOR(VLOOKUP(tbl__tracker8[[#This Row],[Predecessor]],tbl__tracker8[],7,FALSE),1),"-")</f>
        <v>-</v>
      </c>
      <c r="E206" s="45" t="str">
        <f>IFERROR(VLOOKUP(tbl__tracker8[[#This Row],[Predecessor]],tbl__tracker8[],7,FALSE)-tbl__tracker8[[#This Row],[Start Date]],"-")</f>
        <v>-</v>
      </c>
      <c r="F206" s="3"/>
      <c r="G206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6" s="4"/>
      <c r="I206" s="4"/>
      <c r="J206" s="4"/>
      <c r="K206" s="6"/>
      <c r="L206" s="5"/>
      <c r="M206" s="4"/>
    </row>
    <row r="207" spans="1:13" ht="16" x14ac:dyDescent="0.2">
      <c r="A207" s="24">
        <v>198</v>
      </c>
      <c r="B207" s="50"/>
      <c r="C207" s="51"/>
      <c r="D207" s="46" t="str">
        <f>IFERROR(FLOOR(VLOOKUP(tbl__tracker8[[#This Row],[Predecessor]],tbl__tracker8[],7,FALSE),1),"-")</f>
        <v>-</v>
      </c>
      <c r="E207" s="45" t="str">
        <f>IFERROR(VLOOKUP(tbl__tracker8[[#This Row],[Predecessor]],tbl__tracker8[],7,FALSE)-tbl__tracker8[[#This Row],[Start Date]],"-")</f>
        <v>-</v>
      </c>
      <c r="F207" s="3"/>
      <c r="G207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7" s="4"/>
      <c r="I207" s="4"/>
      <c r="J207" s="4"/>
      <c r="K207" s="6"/>
      <c r="L207" s="5"/>
      <c r="M207" s="4"/>
    </row>
    <row r="208" spans="1:13" ht="16" x14ac:dyDescent="0.2">
      <c r="A208" s="24">
        <v>199</v>
      </c>
      <c r="B208" s="50"/>
      <c r="C208" s="51"/>
      <c r="D208" s="46" t="str">
        <f>IFERROR(FLOOR(VLOOKUP(tbl__tracker8[[#This Row],[Predecessor]],tbl__tracker8[],7,FALSE),1),"-")</f>
        <v>-</v>
      </c>
      <c r="E208" s="45" t="str">
        <f>IFERROR(VLOOKUP(tbl__tracker8[[#This Row],[Predecessor]],tbl__tracker8[],7,FALSE)-tbl__tracker8[[#This Row],[Start Date]],"-")</f>
        <v>-</v>
      </c>
      <c r="F208" s="3"/>
      <c r="G208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8" s="4"/>
      <c r="I208" s="4"/>
      <c r="J208" s="4"/>
      <c r="K208" s="6"/>
      <c r="L208" s="5"/>
      <c r="M208" s="4"/>
    </row>
    <row r="209" spans="1:13" ht="16" x14ac:dyDescent="0.2">
      <c r="A209" s="24">
        <v>200</v>
      </c>
      <c r="B209" s="50"/>
      <c r="C209" s="51"/>
      <c r="D209" s="46" t="str">
        <f>IFERROR(FLOOR(VLOOKUP(tbl__tracker8[[#This Row],[Predecessor]],tbl__tracker8[],7,FALSE),1),"-")</f>
        <v>-</v>
      </c>
      <c r="E209" s="45" t="str">
        <f>IFERROR(VLOOKUP(tbl__tracker8[[#This Row],[Predecessor]],tbl__tracker8[],7,FALSE)-tbl__tracker8[[#This Row],[Start Date]],"-")</f>
        <v>-</v>
      </c>
      <c r="F209" s="3"/>
      <c r="G209" s="47" t="str">
        <f>IFERROR(IF(OR((tbl__tracker8[[#This Row],[Status]]=ref__not_applicable),(tbl__tracker8[[#This Row],[Status]]=ref__cancelled)),
      tbl__tracker8[[#This Row],[Start Date]]+tbl__tracker8[[#This Row],[Start Time UTC]]+TIME(0,0,0.001),
      tbl__tracker8[[#This Row],[Start Date]]+tbl__tracker8[[#This Row],[Start Time UTC]]+tbl__tracker8[[#This Row],[Duration]]),"-")</f>
        <v>-</v>
      </c>
      <c r="H209" s="4"/>
      <c r="I209" s="4"/>
      <c r="J209" s="4"/>
      <c r="K209" s="6"/>
      <c r="L209" s="5"/>
      <c r="M209" s="4"/>
    </row>
  </sheetData>
  <mergeCells count="3">
    <mergeCell ref="B1:E1"/>
    <mergeCell ref="F1:G1"/>
    <mergeCell ref="H1:I1"/>
  </mergeCells>
  <phoneticPr fontId="13" type="noConversion"/>
  <conditionalFormatting sqref="I66:K67 I86:K86 H87:K94 H96:K1048576 I95:K95 J5:K6 H1:K4 H68:K85 H7:K65">
    <cfRule type="cellIs" dxfId="211" priority="62" operator="equal">
      <formula>"Completed"</formula>
    </cfRule>
  </conditionalFormatting>
  <conditionalFormatting sqref="F2:F7">
    <cfRule type="dataBar" priority="3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{1ABDFD69-62FE-4E36-B183-D1A6681A8FFF}</x14:id>
        </ext>
      </extLst>
    </cfRule>
  </conditionalFormatting>
  <conditionalFormatting sqref="I1:I4">
    <cfRule type="cellIs" dxfId="210" priority="56" operator="equal">
      <formula>"Completed"</formula>
    </cfRule>
  </conditionalFormatting>
  <conditionalFormatting sqref="K1:K1048576">
    <cfRule type="cellIs" dxfId="209" priority="33" operator="equal">
      <formula>"Not Applicable"</formula>
    </cfRule>
    <cfRule type="cellIs" dxfId="208" priority="34" operator="equal">
      <formula>"On Hold"</formula>
    </cfRule>
    <cfRule type="cellIs" dxfId="207" priority="35" operator="equal">
      <formula>"Cancelled"</formula>
    </cfRule>
    <cfRule type="cellIs" dxfId="206" priority="36" operator="equal">
      <formula>"In Progress"</formula>
    </cfRule>
    <cfRule type="cellIs" dxfId="205" priority="37" operator="equal">
      <formula>"Pending"</formula>
    </cfRule>
  </conditionalFormatting>
  <conditionalFormatting sqref="A1:A30 A32:A1048576">
    <cfRule type="duplicateValues" dxfId="204" priority="57"/>
  </conditionalFormatting>
  <conditionalFormatting sqref="A31">
    <cfRule type="duplicateValues" dxfId="203" priority="28"/>
  </conditionalFormatting>
  <conditionalFormatting sqref="A1:A1048576">
    <cfRule type="duplicateValues" dxfId="202" priority="27"/>
  </conditionalFormatting>
  <conditionalFormatting sqref="H66">
    <cfRule type="cellIs" dxfId="201" priority="9" operator="equal">
      <formula>"Completed"</formula>
    </cfRule>
  </conditionalFormatting>
  <conditionalFormatting sqref="H67">
    <cfRule type="cellIs" dxfId="200" priority="7" operator="equal">
      <formula>"Completed"</formula>
    </cfRule>
  </conditionalFormatting>
  <conditionalFormatting sqref="H86">
    <cfRule type="cellIs" dxfId="199" priority="5" operator="equal">
      <formula>"Completed"</formula>
    </cfRule>
  </conditionalFormatting>
  <conditionalFormatting sqref="H95">
    <cfRule type="cellIs" dxfId="198" priority="3" operator="equal">
      <formula>"Completed"</formula>
    </cfRule>
  </conditionalFormatting>
  <dataValidations count="2">
    <dataValidation type="list" allowBlank="1" showInputMessage="1" showErrorMessage="1" sqref="I10:I209" xr:uid="{6E467472-D38D-4211-BE2D-0FAE3C13E4FC}">
      <formula1>tbl__site</formula1>
    </dataValidation>
    <dataValidation type="whole" allowBlank="1" showInputMessage="1" showErrorMessage="1" sqref="C10:C209" xr:uid="{19F0BE6C-44C7-4FB8-8701-882C837863B5}">
      <formula1>1</formula1>
      <formula2>1000</formula2>
    </dataValidation>
  </dataValidations>
  <pageMargins left="0.7" right="0.7" top="0.75" bottom="0.75" header="0.3" footer="0.3"/>
  <pageSetup orientation="portrait" horizontalDpi="4294967295" verticalDpi="4294967295"/>
  <drawing r:id="rId1"/>
  <mc:AlternateContent xmlns:mc="http://schemas.openxmlformats.org/markup-compatibility/2006">
    <mc:Choice Requires="v">
      <legacyDrawing r:id="rId2"/>
    </mc:Choice>
  </mc:AlternateContent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BDFD69-62FE-4E36-B183-D1A6681A8F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F2:F7</xm:sqref>
        </x14:conditionalFormatting>
        <x14:conditionalFormatting xmlns:xm="http://schemas.microsoft.com/office/excel/2006/main">
          <x14:cfRule type="cellIs" priority="58" operator="equal" id="{B4473B46-DD21-47D4-A022-AC490420DC64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B10:C11 B7:B9 B12:B30 B32:B33 B36:B37 B39:B1048576 B1 B3:B4</xm:sqref>
        </x14:conditionalFormatting>
        <x14:conditionalFormatting xmlns:xm="http://schemas.microsoft.com/office/excel/2006/main">
          <x14:cfRule type="cellIs" priority="52" operator="equal" id="{0303DC8D-2F90-42C2-AB9A-B1AB060DE532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53" operator="equal" id="{80D2F688-17C3-44CA-80E8-08DFC1617AB5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54" operator="equal" id="{1CB40439-1428-474F-B194-42195CAC0DD1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55" operator="equal" id="{5493DAE4-8DFC-4BDF-AA97-90D757AA8515}">
            <xm:f>Lookups!$E$4</xm:f>
            <x14:dxf>
              <fill>
                <patternFill>
                  <bgColor rgb="FFFFCCCC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cellIs" priority="48" operator="equal" id="{3FBB7891-169A-48DB-AA80-7CA327B66D53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49" operator="equal" id="{5B1CAF23-B2E1-4ACE-93D3-8D281BA4C128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50" operator="equal" id="{E1FEE44D-6BD2-4E7A-8A93-020B02380E41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51" operator="equal" id="{90DA0EF3-9202-4790-A94E-171AA321B9FB}">
            <xm:f>Lookups!$E$4</xm:f>
            <x14:dxf>
              <fill>
                <patternFill>
                  <bgColor rgb="FFFFCCCC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cellIs" priority="44" operator="equal" id="{C2033FEA-F22F-4C09-94C7-9979EC6C36C5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45" operator="equal" id="{D514D30A-AB3E-4409-8DF5-ED24C13BC87A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46" operator="equal" id="{20A13596-5728-457B-A3F2-ADE28360B5DC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47" operator="equal" id="{08E50697-16A6-46EB-AFC9-5400CE636B58}">
            <xm:f>Lookups!$E$4</xm:f>
            <x14:dxf>
              <fill>
                <patternFill>
                  <bgColor rgb="FFFFCCCC"/>
                </patternFill>
              </fill>
            </x14:dxf>
          </x14:cfRule>
          <xm:sqref>G4:G5</xm:sqref>
        </x14:conditionalFormatting>
        <x14:conditionalFormatting xmlns:xm="http://schemas.microsoft.com/office/excel/2006/main">
          <x14:cfRule type="expression" priority="38" id="{FB5C9FA5-93FD-4D2A-85CD-251D35C1EF38}">
            <xm:f>($K1=Lookups!$B$9)</xm:f>
            <x14:dxf>
              <font>
                <strike/>
                <color theme="1" tint="0.34998626667073579"/>
              </font>
            </x14:dxf>
          </x14:cfRule>
          <xm:sqref>C1:H1 E2:H4 C68:H85 C66:G67 C87:H94 C86:G86 C95:G95 C96:H1048576 C6:H65 C5:G5</xm:sqref>
        </x14:conditionalFormatting>
        <x14:conditionalFormatting xmlns:xm="http://schemas.microsoft.com/office/excel/2006/main">
          <x14:cfRule type="cellIs" priority="59" operator="equal" id="{4045944A-7AE2-4BB6-9C41-5D29BB9DDC38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60" operator="equal" id="{3F1EAFB3-6118-4C4E-9DA2-8B2EC7D88F0D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61" operator="equal" id="{AA9BA031-42B5-4337-B6B1-543FB055E5E7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B7:B30 B32:B33 B36:B37 B39:B1048576 B1 B3:B4</xm:sqref>
        </x14:conditionalFormatting>
        <x14:conditionalFormatting xmlns:xm="http://schemas.microsoft.com/office/excel/2006/main">
          <x14:cfRule type="cellIs" priority="63" operator="equal" id="{77556E65-3ADE-4AFF-8FBD-2A6EE4A79EB3}">
            <xm:f>Lookups!$H$6</xm:f>
            <x14:dxf>
              <font>
                <b/>
                <i/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64" operator="equal" id="{C270792D-558C-4B23-81AD-284D50F248A0}">
            <xm:f>Lookups!#REF!</xm:f>
            <x14:dxf>
              <font>
                <b/>
                <i val="0"/>
                <color rgb="FF00B050"/>
              </font>
              <fill>
                <patternFill>
                  <bgColor theme="0"/>
                </patternFill>
              </fill>
            </x14:dxf>
          </x14:cfRule>
          <x14:cfRule type="cellIs" priority="65" operator="equal" id="{99FE40FD-5F57-4408-81AF-6C6F7B002A26}">
            <xm:f>Lookups!#REF!</xm:f>
            <x14:dxf>
              <font>
                <b/>
                <i val="0"/>
                <color rgb="FF92D05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66" operator="equal" id="{B4B90573-4D77-474F-BA23-6F4697D3951D}">
            <xm:f>Lookups!#REF!</xm:f>
            <x14:dxf>
              <font>
                <b/>
                <i/>
                <color rgb="FF7030A0"/>
              </font>
              <fill>
                <patternFill>
                  <bgColor rgb="FFEDE2F6"/>
                </patternFill>
              </fill>
            </x14:dxf>
          </x14:cfRule>
          <x14:cfRule type="cellIs" priority="67" operator="equal" id="{3F65E184-5BDD-4446-B3F3-97BC30A70495}">
            <xm:f>Lookups!$H$5</xm:f>
            <x14:dxf>
              <font>
                <b/>
                <i val="0"/>
                <color rgb="FFC59EE2"/>
              </font>
              <fill>
                <patternFill>
                  <bgColor theme="0"/>
                </patternFill>
              </fill>
            </x14:dxf>
          </x14:cfRule>
          <x14:cfRule type="cellIs" priority="68" operator="equal" id="{1808BA98-D67D-41D4-B931-E7D4FA67D93B}">
            <xm:f>Lookups!$H$7</xm:f>
            <x14:dxf>
              <font>
                <b/>
                <i/>
                <color rgb="FFC00000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69" operator="equal" id="{EA05B5A2-7AB3-4C42-9B55-77254077806D}">
            <xm:f>Lookups!#REF!</xm:f>
            <x14:dxf>
              <font>
                <b/>
                <i val="0"/>
                <color rgb="FFFF8C71"/>
              </font>
              <fill>
                <patternFill>
                  <bgColor theme="0"/>
                </patternFill>
              </fill>
            </x14:dxf>
          </x14:cfRule>
          <x14:cfRule type="cellIs" priority="70" operator="equal" id="{DB1E208B-6936-44F7-8D46-FAC2B0EB7A3C}">
            <xm:f>Lookups!$H$6</xm:f>
            <x14:dxf>
              <font>
                <b/>
                <i/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71" operator="equal" id="{B07E6DA9-C656-4261-9E28-EE3FE275A447}">
            <xm:f>Lookups!#REF!</xm:f>
            <x14:dxf>
              <font>
                <b/>
                <i val="0"/>
                <color rgb="FF00B050"/>
              </font>
              <fill>
                <patternFill>
                  <bgColor theme="0"/>
                </patternFill>
              </fill>
            </x14:dxf>
          </x14:cfRule>
          <x14:cfRule type="cellIs" priority="72" operator="equal" id="{F899F1A1-D432-4B3D-8D25-9695999AC6B4}">
            <xm:f>Lookups!#REF!</xm:f>
            <x14:dxf>
              <font>
                <b/>
                <i val="0"/>
                <color rgb="FF92D050"/>
              </font>
              <fill>
                <patternFill patternType="none">
                  <bgColor auto="1"/>
                </patternFill>
              </fill>
            </x14:dxf>
          </x14:cfRule>
          <xm:sqref>I1:I4 I7:I1048576</xm:sqref>
        </x14:conditionalFormatting>
        <x14:conditionalFormatting xmlns:xm="http://schemas.microsoft.com/office/excel/2006/main">
          <x14:cfRule type="cellIs" priority="73" operator="equal" id="{7506397C-ACAC-4229-8C53-4A14D6308795}">
            <xm:f>Lookups!#REF!</xm:f>
            <x14:dxf>
              <font>
                <b/>
                <i/>
                <color rgb="FF7030A0"/>
              </font>
              <fill>
                <patternFill>
                  <bgColor rgb="FFEDE2F6"/>
                </patternFill>
              </fill>
            </x14:dxf>
          </x14:cfRule>
          <x14:cfRule type="cellIs" priority="74" operator="equal" id="{60E31530-822C-40A8-A001-AD7A7A838E44}">
            <xm:f>Lookups!$H$5</xm:f>
            <x14:dxf>
              <font>
                <b/>
                <i val="0"/>
                <color rgb="FFC59EE2"/>
              </font>
              <fill>
                <patternFill>
                  <bgColor theme="0"/>
                </patternFill>
              </fill>
            </x14:dxf>
          </x14:cfRule>
          <x14:cfRule type="cellIs" priority="75" operator="equal" id="{07A7FE69-EE6C-4161-AA56-1C63702DD4E7}">
            <xm:f>Lookups!$H$7</xm:f>
            <x14:dxf>
              <font>
                <b/>
                <i/>
                <color rgb="FFC00000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76" operator="equal" id="{D707D085-86C4-4B1D-A808-4644C388B6E2}">
            <xm:f>Lookups!#REF!</xm:f>
            <x14:dxf>
              <font>
                <b/>
                <i val="0"/>
                <color rgb="FFFF8C71"/>
              </font>
              <fill>
                <patternFill>
                  <bgColor theme="0"/>
                </patternFill>
              </fill>
            </x14:dxf>
          </x14:cfRule>
          <x14:cfRule type="cellIs" priority="77" operator="equal" id="{4FE1B20F-5B45-4B4E-9760-288239CFF126}">
            <xm:f>Lookups!$H$6</xm:f>
            <x14:dxf>
              <font>
                <b/>
                <i/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14:cfRule type="expression" priority="78" id="{DF95A980-FBC0-4219-AEA9-7E92BFA6A18E}">
            <xm:f>OR(Lookups!#REF!,Lookups!#REF!)</xm:f>
            <x14:dxf>
              <font>
                <b/>
                <i val="0"/>
                <color rgb="FF00B050"/>
              </font>
              <fill>
                <patternFill>
                  <bgColor theme="0"/>
                </patternFill>
              </fill>
            </x14:dxf>
          </x14:cfRule>
          <x14:cfRule type="cellIs" priority="79" operator="equal" id="{F4EEBB55-5342-4783-9657-FD8A880849E4}">
            <xm:f>Lookups!#REF!</xm:f>
            <x14:dxf>
              <font>
                <b/>
                <i val="0"/>
                <color rgb="FF92D050"/>
              </font>
              <fill>
                <patternFill patternType="none">
                  <bgColor auto="1"/>
                </patternFill>
              </fill>
            </x14:dxf>
          </x14:cfRule>
          <xm:sqref>I1:I4 I7:I1048576</xm:sqref>
        </x14:conditionalFormatting>
        <x14:conditionalFormatting xmlns:xm="http://schemas.microsoft.com/office/excel/2006/main">
          <x14:cfRule type="cellIs" priority="29" operator="equal" id="{8F7618C0-387B-4E3A-AA1C-6A19E2A30CB7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cellIs" priority="30" operator="equal" id="{A41C26A1-9B37-43B6-A724-E0CC78A2DEA4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31" operator="equal" id="{7C9AB9A4-4B1B-4916-8811-EF498805A713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32" operator="equal" id="{57574142-62DF-4B1C-B974-8267471482FB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cellIs" priority="23" operator="equal" id="{F5340D5B-E254-4635-85CA-8D62911D8190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cellIs" priority="24" operator="equal" id="{72F6ABFB-6CC2-4B00-AC10-9899B771CEF4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25" operator="equal" id="{15BF33E5-9723-4F00-AA30-90E315A7890C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26" operator="equal" id="{BEF3AC2F-C871-4C1D-A85C-8C4DE77140CB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cellIs" priority="19" operator="equal" id="{FAF8159A-080E-4F6F-966B-247770F1B82D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cellIs" priority="20" operator="equal" id="{CBBA5D58-84AC-408A-B8B6-6BE4C980658B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21" operator="equal" id="{E2322EB4-4AD5-4898-9772-F0C58C7DAB75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22" operator="equal" id="{6FE8BD85-9DB7-41FC-B0E0-DB25336C5AA6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cellIs" priority="15" operator="equal" id="{EE015EEE-5B9D-4CE8-8CC1-D3571423CC8D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cellIs" priority="16" operator="equal" id="{D0CF79AA-0151-49CE-97AF-63E40AEC31B5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17" operator="equal" id="{80C50B59-50B8-4EB4-8760-C700DE418D21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18" operator="equal" id="{6127B5BF-8A4C-4CAD-9531-2C6222A37620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expression" priority="80" id="{C33CF2E6-53D8-45A8-8D02-C56C1D7275FC}">
            <xm:f>($K6=Lookups!$B$9)</xm:f>
            <x14:dxf>
              <font>
                <strike/>
                <color theme="1" tint="0.34998626667073579"/>
              </font>
            </x14:dxf>
          </x14:cfRule>
          <xm:sqref>H4</xm:sqref>
        </x14:conditionalFormatting>
        <x14:conditionalFormatting xmlns:xm="http://schemas.microsoft.com/office/excel/2006/main">
          <x14:cfRule type="expression" priority="81" id="{9FE5DB7D-F035-4E48-8FF7-4D2F5FAB82DC}">
            <xm:f>($K2=Lookups!$B$9)</xm:f>
            <x14:dxf>
              <font>
                <strike/>
                <color theme="1" tint="0.34998626667073579"/>
              </font>
            </x14:dxf>
          </x14:cfRule>
          <xm:sqref>C3:D4</xm:sqref>
        </x14:conditionalFormatting>
        <x14:conditionalFormatting xmlns:xm="http://schemas.microsoft.com/office/excel/2006/main">
          <x14:cfRule type="cellIs" priority="10" operator="equal" id="{55FDEB8F-A698-4D24-8314-15AE83F6AF17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ellIs" priority="11" operator="equal" id="{E3977018-4120-4085-8F5E-269BB7D287F0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12" operator="equal" id="{1771FA6D-4CA1-4FB0-B227-3F2688FE18B8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13" operator="equal" id="{366345BF-3BE2-4015-9A32-D65B74D51D11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expression" priority="14" id="{40682E63-7B7C-4599-B256-D8E3759D7BBA}">
            <xm:f>($K1=Lookups!$B$9)</xm:f>
            <x14:dxf>
              <font>
                <strike/>
                <color theme="1" tint="0.34998626667073579"/>
              </font>
            </x14:dxf>
          </x14:cfRule>
          <xm:sqref>C2:D2</xm:sqref>
        </x14:conditionalFormatting>
        <x14:conditionalFormatting xmlns:xm="http://schemas.microsoft.com/office/excel/2006/main">
          <x14:cfRule type="expression" priority="8" id="{F0E9FB18-FE09-44AC-A9B0-8714E3EF590F}">
            <xm:f>($L66='C:/Users/ukelopi1/Downloads/[arctic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H66</xm:sqref>
        </x14:conditionalFormatting>
        <x14:conditionalFormatting xmlns:xm="http://schemas.microsoft.com/office/excel/2006/main">
          <x14:cfRule type="expression" priority="6" id="{66D544A5-46BF-4FFB-9E2F-A1BD671DF9AA}">
            <xm:f>($L67='C:/Users/ukelopi1/Downloads/[arctic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H67</xm:sqref>
        </x14:conditionalFormatting>
        <x14:conditionalFormatting xmlns:xm="http://schemas.microsoft.com/office/excel/2006/main">
          <x14:cfRule type="expression" priority="4" id="{B4EF1B65-48B3-460B-A9A1-1981B1AFBA83}">
            <xm:f>($L86='C:/Users/ukelopi1/Downloads/[arctic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H86</xm:sqref>
        </x14:conditionalFormatting>
        <x14:conditionalFormatting xmlns:xm="http://schemas.microsoft.com/office/excel/2006/main">
          <x14:cfRule type="expression" priority="2" id="{28EFC02E-3079-44C4-A361-CA211E85C701}">
            <xm:f>($L95='C:/Users/ukelopi1/Downloads/[arctic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H95</xm:sqref>
        </x14:conditionalFormatting>
        <x14:conditionalFormatting xmlns:xm="http://schemas.microsoft.com/office/excel/2006/main">
          <x14:cfRule type="cellIs" priority="1" operator="equal" id="{548D7173-C906-4289-B0C0-365AA41E056A}">
            <xm:f>Lookups!$E$8</xm:f>
            <x14:dxf>
              <font>
                <b val="0"/>
                <i/>
                <color theme="4" tint="0.79998168889431442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40" operator="equal" id="{D1A0724D-231E-448B-926B-7B2A5C4B69B6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41" operator="equal" id="{81B25B64-6C10-470E-8F84-69A7B614B00D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42" operator="equal" id="{0DA37C22-6205-4F5C-897C-59B699C586A7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43" operator="equal" id="{FAF51BEE-330E-482E-AF1A-C14AF3F1773D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B1:G1048576</xm:sqref>
        </x14:conditionalFormatting>
        <x14:conditionalFormatting xmlns:xm="http://schemas.microsoft.com/office/excel/2006/main">
          <x14:cfRule type="expression" priority="82" id="{B39512D2-287E-4277-8FF3-05C245F8DF00}">
            <xm:f>($K5=Lookups!$B$9)</xm:f>
            <x14:dxf>
              <font>
                <strike/>
                <color theme="1" tint="0.34998626667073579"/>
              </font>
            </x14:dxf>
          </x14:cfRule>
          <xm:sqref>H4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2CC4615-8E2B-4878-9105-508AC9B5C14E}">
          <x14:formula1>
            <xm:f>Lookups!$E$4:$E$8</xm:f>
          </x14:formula1>
          <xm:sqref>B10:B209</xm:sqref>
        </x14:dataValidation>
        <x14:dataValidation type="list" allowBlank="1" showInputMessage="1" showErrorMessage="1" xr:uid="{A8CA60E7-5321-4766-87F2-5BE7BAB9B154}">
          <x14:formula1>
            <xm:f>Lookups!$B$4:$B$9</xm:f>
          </x14:formula1>
          <xm:sqref>K10:K209</xm:sqref>
        </x14:dataValidation>
      </x14:dataValidations>
    </ext>
  </extLs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09"/>
  <sheetViews>
    <sheetView zoomScaleNormal="100" zoomScaleSheetLayoutView="50" workbookViewId="0">
      <pane ySplit="9" topLeftCell="A10" activePane="bottomLeft" state="frozenSplit"/>
      <selection pane="bottomLeft" activeCell="E37" sqref="E37"/>
    </sheetView>
  </sheetViews>
  <sheetFormatPr baseColWidth="10" defaultColWidth="8.83203125" defaultRowHeight="15" x14ac:dyDescent="0.2"/>
  <cols>
    <col min="1" max="1" width="4.6640625" style="8" bestFit="1" customWidth="1"/>
    <col min="2" max="2" width="19.33203125" bestFit="1" customWidth="1"/>
    <col min="3" max="3" width="14.33203125" bestFit="1" customWidth="1"/>
    <col min="4" max="4" width="14.6640625" customWidth="1"/>
    <col min="5" max="5" width="14.33203125" customWidth="1"/>
    <col min="6" max="6" width="12" customWidth="1"/>
    <col min="7" max="7" width="30" customWidth="1"/>
    <col min="8" max="8" width="44.5" customWidth="1"/>
    <col min="9" max="9" width="29.6640625" customWidth="1"/>
    <col min="10" max="10" width="16.6640625" customWidth="1"/>
    <col min="11" max="11" width="15" bestFit="1" customWidth="1"/>
    <col min="12" max="12" width="80.33203125" customWidth="1"/>
    <col min="13" max="13" width="50" customWidth="1"/>
  </cols>
  <sheetData>
    <row r="1" spans="1:13" ht="22" thickBot="1" x14ac:dyDescent="0.25">
      <c r="B1" s="54" t="s">
        <v>0</v>
      </c>
      <c r="C1" s="55"/>
      <c r="D1" s="55"/>
      <c r="E1" s="55"/>
      <c r="F1" s="56" t="s">
        <v>1</v>
      </c>
      <c r="G1" s="57"/>
      <c r="H1" s="58" t="s">
        <v>2</v>
      </c>
      <c r="I1" s="59"/>
      <c r="J1" s="20">
        <f>MAX(tbl__tracker[ID])</f>
        <v>200</v>
      </c>
    </row>
    <row r="2" spans="1:13" ht="17" thickBot="1" x14ac:dyDescent="0.25">
      <c r="B2" s="10" t="s">
        <v>3</v>
      </c>
      <c r="C2" s="48" t="d">
        <v>2021-02-14</v>
      </c>
      <c r="D2" s="43" t="d">
        <v>09:00:00.000</v>
      </c>
      <c r="F2" s="16">
        <f>(COUNTIFS(tbl__tracker[Phase],G2,tbl__tracker[Status],Lookups!$B$6) ) / (COUNTIFS(tbl__tracker[Phase],G2)-COUNTIFS(tbl__tracker[Phase],G2,tbl__tracker[Status],Lookups!$B$9))</f>
        <v>0</v>
      </c>
      <c r="G2" s="12" t="str">
        <f>Lookups!E4</f>
        <v>1 - Pre-Launch</v>
      </c>
      <c r="H2" s="10" t="s">
        <v>4</v>
      </c>
      <c r="I2" t="s">
        <v>5</v>
      </c>
      <c r="J2" s="19"/>
      <c r="K2" s="19"/>
    </row>
    <row r="3" spans="1:13" ht="17" thickBot="1" x14ac:dyDescent="0.25">
      <c r="B3" s="10" t="s">
        <v>6</v>
      </c>
      <c r="C3" s="48" t="d">
        <v>2021-02-16</v>
      </c>
      <c r="D3" s="43" t="d">
        <v>10:00:00.0000000000015975</v>
      </c>
      <c r="F3" s="17">
        <f>(COUNTIFS(tbl__tracker[Phase],G3,tbl__tracker[Status],Lookups!$B$6) ) / (COUNTIFS(tbl__tracker[Phase],G3)-COUNTIFS(tbl__tracker[Phase],G3,tbl__tracker[Status],Lookups!$B$9))</f>
        <v>0</v>
      </c>
      <c r="G3" s="13" t="str">
        <f>Lookups!E5</f>
        <v>2 - Dry Run</v>
      </c>
      <c r="H3" s="11" t="s">
        <v>7</v>
      </c>
      <c r="I3" s="23" t="s">
        <v>8</v>
      </c>
      <c r="J3" s="27" t="str">
        <f>RIGHT(ref__url__prod_arctic,LEN(ref__url__prod_arctic)-FIND("/",ref__url__prod_arctic)+1)</f>
        <v>/biome</v>
      </c>
      <c r="K3" s="19"/>
    </row>
    <row r="4" spans="1:13" ht="17" thickBot="1" x14ac:dyDescent="0.25">
      <c r="B4" s="11" t="s">
        <v>9</v>
      </c>
      <c r="C4" s="49" t="d">
        <v>2021-02-18</v>
      </c>
      <c r="D4" s="44" t="d">
        <v>10:00:00.0000000000015975</v>
      </c>
      <c r="F4" s="17">
        <f>(COUNTIFS(tbl__tracker[Phase],G4,tbl__tracker[Status],Lookups!$B$6) ) / (COUNTIFS(tbl__tracker[Phase],G4)-COUNTIFS(tbl__tracker[Phase],G4,tbl__tracker[Status],Lookups!$B$9))</f>
        <v>0</v>
      </c>
      <c r="G4" s="13" t="str">
        <f>Lookups!E6</f>
        <v>3 - Launch</v>
      </c>
      <c r="H4" s="11" t="s">
        <v>10</v>
      </c>
      <c r="I4" s="23" t="s">
        <v>11</v>
      </c>
    </row>
    <row r="5" spans="1:13" ht="17" thickBot="1" x14ac:dyDescent="0.25">
      <c r="F5" s="17">
        <f>(COUNTIFS(tbl__tracker[Phase],G5,tbl__tracker[Status],Lookups!$B$6) ) / (COUNTIFS(tbl__tracker[Phase],G5)-COUNTIFS(tbl__tracker[Phase],G5,tbl__tracker[Status],Lookups!$B$9))</f>
        <v>0</v>
      </c>
      <c r="G5" s="28" t="str">
        <f>Lookups!E7</f>
        <v>4 - Rollback</v>
      </c>
    </row>
    <row r="6" spans="1:13" ht="17" thickBot="1" x14ac:dyDescent="0.25">
      <c r="F6" s="18">
        <f>(COUNTIFS(tbl__tracker[Phase],G6,tbl__tracker[Status],Lookups!$B$6) ) / (COUNTIFS(tbl__tracker[Phase],G6)-COUNTIFS(tbl__tracker[Phase],G6,tbl__tracker[Status],Lookups!$B$9))</f>
        <v>0</v>
      </c>
      <c r="G6" s="14" t="str">
        <f>Lookups!E8</f>
        <v>5 - Hypercare</v>
      </c>
    </row>
    <row r="7" spans="1:13" ht="16" hidden="1" x14ac:dyDescent="0.2">
      <c r="F7" s="9">
        <v>1</v>
      </c>
      <c r="G7" s="15" t="s">
        <v>12</v>
      </c>
    </row>
    <row r="9" spans="1:13" ht="16" x14ac:dyDescent="0.2">
      <c r="A9" s="4" t="s">
        <v>13</v>
      </c>
      <c r="B9" s="4" t="s">
        <v>14</v>
      </c>
      <c r="C9" s="4" t="s">
        <v>15</v>
      </c>
      <c r="D9" s="2" t="s">
        <v>16</v>
      </c>
      <c r="E9" s="41" t="s">
        <v>17</v>
      </c>
      <c r="F9" s="1" t="s">
        <v>18</v>
      </c>
      <c r="G9" s="42" t="s">
        <v>19</v>
      </c>
      <c r="H9" s="4" t="s">
        <v>20</v>
      </c>
      <c r="I9" s="4" t="s">
        <v>21</v>
      </c>
      <c r="J9" s="4" t="s">
        <v>22</v>
      </c>
      <c r="K9" s="6" t="s">
        <v>23</v>
      </c>
      <c r="L9" s="4" t="s">
        <v>24</v>
      </c>
      <c r="M9" s="22" t="s">
        <v>25</v>
      </c>
    </row>
    <row r="10" spans="1:13" ht="16" x14ac:dyDescent="0.2">
      <c r="A10" s="24">
        <v>88</v>
      </c>
      <c r="B10" s="50" t="s">
        <v>26</v>
      </c>
      <c r="C10" s="51"/>
      <c r="D10" s="46" t="d">
        <f>ref__date__prelaunch</f>
        <v>2021-02-14</v>
      </c>
      <c r="E10" s="45" t="d">
        <f>ref__time__prelaunch</f>
        <v>09:00:00.000</v>
      </c>
      <c r="F10" s="3" t="d">
        <v>PT0H0M0.001S</v>
      </c>
      <c r="G1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2021-02-14T09:00:00.0010001705959439277525</v>
      </c>
      <c r="H10" s="7" t="s">
        <v>27</v>
      </c>
      <c r="I10" s="4" t="s">
        <v>28</v>
      </c>
      <c r="J10" s="4" t="s">
        <v>29</v>
      </c>
      <c r="K10" s="6" t="s">
        <v>30</v>
      </c>
      <c r="L10" s="5"/>
      <c r="M10" s="4"/>
    </row>
    <row r="11" spans="1:13" ht="16" x14ac:dyDescent="0.2">
      <c r="A11" s="24">
        <v>83</v>
      </c>
      <c r="B11" s="50" t="s">
        <v>26</v>
      </c>
      <c r="C11" s="25">
        <v>88</v>
      </c>
      <c r="D11" s="46" t="d">
        <f>IFERROR(FLOOR(VLOOKUP(tbl__tracker[[#This Row],[Predecessor]],tbl__tracker[],7,FALSE),1),"-")</f>
        <v>2021-02-14</v>
      </c>
      <c r="E11" s="45" t="d">
        <f>IFERROR(VLOOKUP(tbl__tracker[[#This Row],[Predecessor]],tbl__tracker[],7,FALSE)-tbl__tracker[[#This Row],[Start Date]],"-")</f>
        <v>09:00:00.0010001705959439277525</v>
      </c>
      <c r="F11" s="3" t="d">
        <v>PT0H15M0.000S</v>
      </c>
      <c r="G1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2021-02-14T09:15:00.00099996104836575</v>
      </c>
      <c r="H11" s="4" t="s">
        <v>31</v>
      </c>
      <c r="I11" s="4" t="s">
        <v>28</v>
      </c>
      <c r="J11" s="4" t="s">
        <v>32</v>
      </c>
      <c r="K11" s="6" t="s">
        <v>30</v>
      </c>
      <c r="L11" s="5"/>
      <c r="M11" s="4"/>
    </row>
    <row r="12" spans="1:13" ht="32" x14ac:dyDescent="0.2">
      <c r="A12" s="24">
        <v>71</v>
      </c>
      <c r="B12" s="50" t="s">
        <v>26</v>
      </c>
      <c r="C12" s="51">
        <v>88</v>
      </c>
      <c r="D12" s="46" t="d">
        <f>IFERROR(FLOOR(VLOOKUP(tbl__tracker[[#This Row],[Predecessor]],tbl__tracker[],7,FALSE),1),"-")</f>
        <v>2021-02-14</v>
      </c>
      <c r="E12" s="45" t="d">
        <f>IFERROR(VLOOKUP(tbl__tracker[[#This Row],[Predecessor]],tbl__tracker[],7,FALSE)-tbl__tracker[[#This Row],[Start Date]],"-")</f>
        <v>09:00:00.0010001705959439277525</v>
      </c>
      <c r="F12" s="3" t="d">
        <v>PT0H15M0.000S</v>
      </c>
      <c r="G1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2021-02-14T09:15:00.00099996104836575</v>
      </c>
      <c r="H12" s="4" t="s">
        <v>33</v>
      </c>
      <c r="I12" s="4" t="s">
        <v>34</v>
      </c>
      <c r="J12" s="4" t="s">
        <v>35</v>
      </c>
      <c r="K12" s="6" t="s">
        <v>30</v>
      </c>
      <c r="L12" s="5"/>
      <c r="M12" s="4"/>
    </row>
    <row r="13" spans="1:13" ht="16" x14ac:dyDescent="0.2">
      <c r="A13" s="24">
        <v>84</v>
      </c>
      <c r="B13" s="50" t="s">
        <v>26</v>
      </c>
      <c r="C13" s="51">
        <v>83</v>
      </c>
      <c r="D13" s="46" t="d">
        <f>IFERROR(FLOOR(VLOOKUP(tbl__tracker[[#This Row],[Predecessor]],tbl__tracker[],7,FALSE),1),"-")</f>
        <v>2021-02-14</v>
      </c>
      <c r="E13" s="45" t="d">
        <f>IFERROR(VLOOKUP(tbl__tracker[[#This Row],[Predecessor]],tbl__tracker[],7,FALSE)-tbl__tracker[[#This Row],[Start Date]],"-")</f>
        <v>09:15:00.00099996104836575</v>
      </c>
      <c r="F13" s="3" t="d">
        <v>PT0H15M0.000S</v>
      </c>
      <c r="G1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2021-02-14T09:30:00.00099975150078300</v>
      </c>
      <c r="H13" s="4" t="s">
        <v>36</v>
      </c>
      <c r="I13" s="4" t="s">
        <v>28</v>
      </c>
      <c r="J13" s="4" t="s">
        <v>32</v>
      </c>
      <c r="K13" s="6" t="s">
        <v>30</v>
      </c>
      <c r="L13" s="5"/>
      <c r="M13" s="4"/>
    </row>
    <row r="14" spans="1:13" ht="32" x14ac:dyDescent="0.2">
      <c r="A14" s="24">
        <v>72</v>
      </c>
      <c r="B14" s="50" t="s">
        <v>26</v>
      </c>
      <c r="C14" s="51">
        <v>71</v>
      </c>
      <c r="D14" s="46" t="d">
        <f>IFERROR(FLOOR(VLOOKUP(tbl__tracker[[#This Row],[Predecessor]],tbl__tracker[],7,FALSE),1),"-")</f>
        <v>2021-02-14</v>
      </c>
      <c r="E14" s="45" t="d">
        <f>IFERROR(VLOOKUP(tbl__tracker[[#This Row],[Predecessor]],tbl__tracker[],7,FALSE)-tbl__tracker[[#This Row],[Start Date]],"-")</f>
        <v>09:15:00.00099996104836575</v>
      </c>
      <c r="F14" s="3" t="d">
        <v>PT0H15M0.000S</v>
      </c>
      <c r="G1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2021-02-14T09:30:00.00099975150078300</v>
      </c>
      <c r="H14" s="4" t="s">
        <v>37</v>
      </c>
      <c r="I14" s="4" t="s">
        <v>34</v>
      </c>
      <c r="J14" s="4" t="s">
        <v>35</v>
      </c>
      <c r="K14" s="6" t="s">
        <v>30</v>
      </c>
      <c r="L14" s="5"/>
      <c r="M14" s="4"/>
    </row>
    <row r="15" spans="1:13" ht="16" x14ac:dyDescent="0.2">
      <c r="A15" s="24">
        <v>68</v>
      </c>
      <c r="B15" s="50" t="s">
        <v>26</v>
      </c>
      <c r="C15" s="51">
        <v>71</v>
      </c>
      <c r="D15" s="46" t="d">
        <f>IFERROR(FLOOR(VLOOKUP(tbl__tracker[[#This Row],[Predecessor]],tbl__tracker[],7,FALSE),1),"-")</f>
        <v>2021-02-14</v>
      </c>
      <c r="E15" s="45" t="d">
        <f>IFERROR(VLOOKUP(tbl__tracker[[#This Row],[Predecessor]],tbl__tracker[],7,FALSE)-tbl__tracker[[#This Row],[Start Date]],"-")</f>
        <v>09:15:00.00099996104836575</v>
      </c>
      <c r="F15" s="3" t="d">
        <v>PT0H15M0.000S</v>
      </c>
      <c r="G1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2021-02-14T09:30:00.00099975150078300</v>
      </c>
      <c r="H15" s="4" t="s">
        <v>38</v>
      </c>
      <c r="I15" s="4" t="s">
        <v>34</v>
      </c>
      <c r="J15" s="4" t="s">
        <v>35</v>
      </c>
      <c r="K15" s="6" t="s">
        <v>30</v>
      </c>
      <c r="L15" s="5"/>
      <c r="M15" s="4"/>
    </row>
    <row r="16" spans="1:13" ht="32" x14ac:dyDescent="0.2">
      <c r="A16" s="24">
        <v>55</v>
      </c>
      <c r="B16" s="50" t="s">
        <v>26</v>
      </c>
      <c r="C16" s="51">
        <v>84</v>
      </c>
      <c r="D16" s="46" t="d">
        <f>IFERROR(FLOOR(VLOOKUP(tbl__tracker[[#This Row],[Predecessor]],tbl__tracker[],7,FALSE),1),"-")</f>
        <v>2021-02-14</v>
      </c>
      <c r="E16" s="45" t="d">
        <f>IFERROR(VLOOKUP(tbl__tracker[[#This Row],[Predecessor]],tbl__tracker[],7,FALSE)-tbl__tracker[[#This Row],[Start Date]],"-")</f>
        <v>09:30:00.00099975150078300</v>
      </c>
      <c r="F16" s="3" t="d">
        <v>PT1H0M0.000S</v>
      </c>
      <c r="G1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2021-02-14T10:30:00.0009995419532060622900</v>
      </c>
      <c r="H16" s="4" t="s">
        <v>39</v>
      </c>
      <c r="I16" s="4" t="s">
        <v>40</v>
      </c>
      <c r="J16" s="4" t="s">
        <v>32</v>
      </c>
      <c r="K16" s="6" t="s">
        <v>30</v>
      </c>
      <c r="L16" s="5"/>
      <c r="M16" s="4"/>
    </row>
    <row r="17" spans="1:13" ht="32" x14ac:dyDescent="0.2">
      <c r="A17" s="24">
        <v>66</v>
      </c>
      <c r="B17" s="50" t="s">
        <v>26</v>
      </c>
      <c r="C17" s="51">
        <v>55</v>
      </c>
      <c r="D17" s="46" t="d">
        <f>IFERROR(FLOOR(VLOOKUP(tbl__tracker[[#This Row],[Predecessor]],tbl__tracker[],7,FALSE),1),"-")</f>
        <v>2021-02-14</v>
      </c>
      <c r="E17" s="45" t="d">
        <f>IFERROR(VLOOKUP(tbl__tracker[[#This Row],[Predecessor]],tbl__tracker[],7,FALSE)-tbl__tracker[[#This Row],[Start Date]],"-")</f>
        <v>10:30:00.0009995419532060622900</v>
      </c>
      <c r="F17" s="3" t="d">
        <v>PT1H0M0.000S</v>
      </c>
      <c r="G1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2021-02-14T11:30:00.00099933240562425</v>
      </c>
      <c r="H17" s="4" t="s">
        <v>41</v>
      </c>
      <c r="I17" s="4" t="s">
        <v>34</v>
      </c>
      <c r="J17" s="4" t="s">
        <v>35</v>
      </c>
      <c r="K17" s="6" t="s">
        <v>30</v>
      </c>
      <c r="L17" s="5"/>
      <c r="M17" s="4"/>
    </row>
    <row r="18" spans="1:13" ht="16" x14ac:dyDescent="0.2">
      <c r="A18" s="24">
        <v>60</v>
      </c>
      <c r="B18" s="50" t="s">
        <v>26</v>
      </c>
      <c r="C18" s="51">
        <v>55</v>
      </c>
      <c r="D18" s="46" t="d">
        <f>IFERROR(FLOOR(VLOOKUP(tbl__tracker[[#This Row],[Predecessor]],tbl__tracker[],7,FALSE),1),"-")</f>
        <v>2021-02-14</v>
      </c>
      <c r="E18" s="45" t="d">
        <f>IFERROR(VLOOKUP(tbl__tracker[[#This Row],[Predecessor]],tbl__tracker[],7,FALSE)-tbl__tracker[[#This Row],[Start Date]],"-")</f>
        <v>10:30:00.0009995419532060622900</v>
      </c>
      <c r="F18" s="3" t="d">
        <v>PT2H0M0.000S</v>
      </c>
      <c r="G1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2021-02-14T12:30:00.00099975150078300</v>
      </c>
      <c r="H18" s="4" t="s">
        <v>42</v>
      </c>
      <c r="I18" s="4" t="s">
        <v>34</v>
      </c>
      <c r="J18" s="4" t="s">
        <v>43</v>
      </c>
      <c r="K18" s="6" t="s">
        <v>30</v>
      </c>
      <c r="L18" s="5"/>
      <c r="M18" s="4"/>
    </row>
    <row r="19" spans="1:13" ht="16" x14ac:dyDescent="0.2">
      <c r="A19" s="24">
        <v>80</v>
      </c>
      <c r="B19" s="50" t="s">
        <v>26</v>
      </c>
      <c r="C19" s="51">
        <v>66</v>
      </c>
      <c r="D19" s="46" t="d">
        <f>IFERROR(FLOOR(VLOOKUP(tbl__tracker[[#This Row],[Predecessor]],tbl__tracker[],7,FALSE),1),"-")</f>
        <v>2021-02-14</v>
      </c>
      <c r="E19" s="45" t="d">
        <f>IFERROR(VLOOKUP(tbl__tracker[[#This Row],[Predecessor]],tbl__tracker[],7,FALSE)-tbl__tracker[[#This Row],[Start Date]],"-")</f>
        <v>11:30:00.00099933240562425</v>
      </c>
      <c r="F19" s="3" t="d">
        <v>PT0H15M0.000S</v>
      </c>
      <c r="G1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2021-02-14T11:45:00.00099912285804825</v>
      </c>
      <c r="H19" s="4" t="s">
        <v>44</v>
      </c>
      <c r="I19" s="4" t="s">
        <v>40</v>
      </c>
      <c r="J19" s="4" t="s">
        <v>35</v>
      </c>
      <c r="K19" s="6" t="s">
        <v>30</v>
      </c>
      <c r="L19" s="5"/>
      <c r="M19" s="4"/>
    </row>
    <row r="20" spans="1:13" ht="16" x14ac:dyDescent="0.2">
      <c r="A20" s="24">
        <v>73</v>
      </c>
      <c r="B20" s="50" t="s">
        <v>26</v>
      </c>
      <c r="C20" s="51">
        <v>80</v>
      </c>
      <c r="D20" s="46" t="d">
        <f>IFERROR(FLOOR(VLOOKUP(tbl__tracker[[#This Row],[Predecessor]],tbl__tracker[],7,FALSE),1),"-")</f>
        <v>2021-02-14</v>
      </c>
      <c r="E20" s="45" t="d">
        <f>IFERROR(VLOOKUP(tbl__tracker[[#This Row],[Predecessor]],tbl__tracker[],7,FALSE)-tbl__tracker[[#This Row],[Start Date]],"-")</f>
        <v>11:45:00.00099912285804825</v>
      </c>
      <c r="F20" s="3" t="d">
        <v>PT0H15M0.000S</v>
      </c>
      <c r="G2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2021-02-14T12:00:00.0009989133104681968950</v>
      </c>
      <c r="H20" s="4" t="s">
        <v>45</v>
      </c>
      <c r="I20" s="4" t="s">
        <v>34</v>
      </c>
      <c r="J20" s="4" t="s">
        <v>35</v>
      </c>
      <c r="K20" s="6" t="s">
        <v>30</v>
      </c>
      <c r="L20" s="5"/>
      <c r="M20" s="4"/>
    </row>
    <row r="21" spans="1:13" ht="16" x14ac:dyDescent="0.2">
      <c r="A21" s="24">
        <v>62</v>
      </c>
      <c r="B21" s="50" t="s">
        <v>26</v>
      </c>
      <c r="C21" s="51">
        <v>73</v>
      </c>
      <c r="D21" s="46" t="d">
        <f>IFERROR(FLOOR(VLOOKUP(tbl__tracker[[#This Row],[Predecessor]],tbl__tracker[],7,FALSE),1),"-")</f>
        <v>2021-02-14</v>
      </c>
      <c r="E21" s="45" t="d">
        <f>IFERROR(VLOOKUP(tbl__tracker[[#This Row],[Predecessor]],tbl__tracker[],7,FALSE)-tbl__tracker[[#This Row],[Start Date]],"-")</f>
        <v>12:00:00.0009989133104681968950</v>
      </c>
      <c r="F21" s="3" t="d">
        <v>PT1H0M0.000S</v>
      </c>
      <c r="G2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2021-02-14T13:00:00.00099870376288950</v>
      </c>
      <c r="H21" s="4" t="s">
        <v>46</v>
      </c>
      <c r="I21" s="4" t="s">
        <v>28</v>
      </c>
      <c r="J21" s="4" t="s">
        <v>35</v>
      </c>
      <c r="K21" s="6" t="s">
        <v>30</v>
      </c>
      <c r="L21" s="5"/>
      <c r="M21" s="4"/>
    </row>
    <row r="22" spans="1:13" ht="32" x14ac:dyDescent="0.2">
      <c r="A22" s="24">
        <v>27</v>
      </c>
      <c r="B22" s="50" t="s">
        <v>26</v>
      </c>
      <c r="C22" s="51">
        <v>62</v>
      </c>
      <c r="D22" s="46" t="d">
        <f>IFERROR(FLOOR(VLOOKUP(tbl__tracker[[#This Row],[Predecessor]],tbl__tracker[],7,FALSE),1),"-")</f>
        <v>2021-02-14</v>
      </c>
      <c r="E22" s="45" t="d">
        <f>IFERROR(VLOOKUP(tbl__tracker[[#This Row],[Predecessor]],tbl__tracker[],7,FALSE)-tbl__tracker[[#This Row],[Start Date]],"-")</f>
        <v>13:00:00.00099870376288950</v>
      </c>
      <c r="F22" s="3" t="d">
        <v>PT1H0M0.000S</v>
      </c>
      <c r="G2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2021-02-14T14:00:00.00099849421530675</v>
      </c>
      <c r="H22" s="4" t="s">
        <v>47</v>
      </c>
      <c r="I22" s="4" t="s">
        <v>28</v>
      </c>
      <c r="J22" s="4" t="s">
        <v>43</v>
      </c>
      <c r="K22" s="6" t="s">
        <v>30</v>
      </c>
      <c r="L22" s="5"/>
      <c r="M22" s="4"/>
    </row>
    <row r="23" spans="1:13" ht="16" x14ac:dyDescent="0.2">
      <c r="A23" s="24">
        <v>74</v>
      </c>
      <c r="B23" s="50" t="s">
        <v>26</v>
      </c>
      <c r="C23" s="51">
        <v>27</v>
      </c>
      <c r="D23" s="46" t="d">
        <f>IFERROR(FLOOR(VLOOKUP(tbl__tracker[[#This Row],[Predecessor]],tbl__tracker[],7,FALSE),1),"-")</f>
        <v>2021-02-14</v>
      </c>
      <c r="E23" s="45" t="d">
        <f>IFERROR(VLOOKUP(tbl__tracker[[#This Row],[Predecessor]],tbl__tracker[],7,FALSE)-tbl__tracker[[#This Row],[Start Date]],"-")</f>
        <v>14:00:00.00099849421530675</v>
      </c>
      <c r="F23" s="3" t="d">
        <v>PT0H15M0.000S</v>
      </c>
      <c r="G2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2021-02-14T14:15:00.0009982846677303314325</v>
      </c>
      <c r="H23" s="4" t="s">
        <v>48</v>
      </c>
      <c r="I23" s="4" t="s">
        <v>34</v>
      </c>
      <c r="J23" s="4" t="s">
        <v>43</v>
      </c>
      <c r="K23" s="6" t="s">
        <v>30</v>
      </c>
      <c r="L23" s="5"/>
      <c r="M23" s="4"/>
    </row>
    <row r="24" spans="1:13" ht="32" x14ac:dyDescent="0.2">
      <c r="A24" s="24">
        <v>65</v>
      </c>
      <c r="B24" s="50" t="s">
        <v>26</v>
      </c>
      <c r="C24" s="51">
        <v>27</v>
      </c>
      <c r="D24" s="46" t="d">
        <f>IFERROR(FLOOR(VLOOKUP(tbl__tracker[[#This Row],[Predecessor]],tbl__tracker[],7,FALSE),1),"-")</f>
        <v>2021-02-14</v>
      </c>
      <c r="E24" s="45" t="d">
        <f>IFERROR(VLOOKUP(tbl__tracker[[#This Row],[Predecessor]],tbl__tracker[],7,FALSE)-tbl__tracker[[#This Row],[Start Date]],"-")</f>
        <v>14:00:00.00099849421530675</v>
      </c>
      <c r="F24" s="3" t="d">
        <v>PT2H0M0.000S</v>
      </c>
      <c r="G2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2021-02-14T16:00:00.00099870376288950</v>
      </c>
      <c r="H24" s="4" t="s">
        <v>49</v>
      </c>
      <c r="I24" s="4" t="s">
        <v>34</v>
      </c>
      <c r="J24" s="4" t="s">
        <v>50</v>
      </c>
      <c r="K24" s="6" t="s">
        <v>30</v>
      </c>
      <c r="L24" s="5"/>
      <c r="M24" s="4"/>
    </row>
    <row r="25" spans="1:13" ht="32" x14ac:dyDescent="0.2">
      <c r="A25" s="24">
        <v>76</v>
      </c>
      <c r="B25" s="50" t="s">
        <v>26</v>
      </c>
      <c r="C25" s="51">
        <v>74</v>
      </c>
      <c r="D25" s="46" t="d">
        <f>IFERROR(FLOOR(VLOOKUP(tbl__tracker[[#This Row],[Predecessor]],tbl__tracker[],7,FALSE),1),"-")</f>
        <v>2021-02-14</v>
      </c>
      <c r="E25" s="45" t="d">
        <f>IFERROR(VLOOKUP(tbl__tracker[[#This Row],[Predecessor]],tbl__tracker[],7,FALSE)-tbl__tracker[[#This Row],[Start Date]],"-")</f>
        <v>14:15:00.0009982846677303314325</v>
      </c>
      <c r="F25" s="3" t="d">
        <v>PT0H15M0.000S</v>
      </c>
      <c r="G2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2021-02-14T14:30:00.00099807512014800</v>
      </c>
      <c r="H25" s="4" t="s">
        <v>51</v>
      </c>
      <c r="I25" s="4" t="s">
        <v>34</v>
      </c>
      <c r="J25" s="4" t="s">
        <v>52</v>
      </c>
      <c r="K25" s="6" t="s">
        <v>30</v>
      </c>
      <c r="L25" s="5"/>
      <c r="M25" s="4"/>
    </row>
    <row r="26" spans="1:13" ht="48" x14ac:dyDescent="0.2">
      <c r="A26" s="24">
        <v>63</v>
      </c>
      <c r="B26" s="50" t="s">
        <v>26</v>
      </c>
      <c r="C26" s="51">
        <v>76</v>
      </c>
      <c r="D26" s="46" t="d">
        <f>IFERROR(FLOOR(VLOOKUP(tbl__tracker[[#This Row],[Predecessor]],tbl__tracker[],7,FALSE),1),"-")</f>
        <v>2021-02-14</v>
      </c>
      <c r="E26" s="45" t="d">
        <f>IFERROR(VLOOKUP(tbl__tracker[[#This Row],[Predecessor]],tbl__tracker[],7,FALSE)-tbl__tracker[[#This Row],[Start Date]],"-")</f>
        <v>14:30:00.00099807512014800</v>
      </c>
      <c r="F26" s="3" t="d">
        <v>PT0H15M0.000S</v>
      </c>
      <c r="G2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2021-02-14T14:45:00.00099786557257200</v>
      </c>
      <c r="H26" s="4" t="s">
        <v>53</v>
      </c>
      <c r="I26" s="4" t="s">
        <v>34</v>
      </c>
      <c r="J26" s="4" t="s">
        <v>43</v>
      </c>
      <c r="K26" s="6" t="s">
        <v>30</v>
      </c>
      <c r="L26" s="5"/>
      <c r="M26" s="4"/>
    </row>
    <row r="27" spans="1:13" ht="32" x14ac:dyDescent="0.2">
      <c r="A27" s="24">
        <v>64</v>
      </c>
      <c r="B27" s="50" t="s">
        <v>26</v>
      </c>
      <c r="C27" s="51">
        <v>63</v>
      </c>
      <c r="D27" s="46" t="d">
        <f>IFERROR(FLOOR(VLOOKUP(tbl__tracker[[#This Row],[Predecessor]],tbl__tracker[],7,FALSE),1),"-")</f>
        <v>2021-02-14</v>
      </c>
      <c r="E27" s="45" t="d">
        <f>IFERROR(VLOOKUP(tbl__tracker[[#This Row],[Predecessor]],tbl__tracker[],7,FALSE)-tbl__tracker[[#This Row],[Start Date]],"-")</f>
        <v>14:45:00.00099786557257200</v>
      </c>
      <c r="F27" s="3" t="d">
        <v>PT1H0M0.000S</v>
      </c>
      <c r="G2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2021-02-14T15:45:00.0009976560249924659700</v>
      </c>
      <c r="H27" s="4" t="s">
        <v>54</v>
      </c>
      <c r="I27" s="4" t="s">
        <v>34</v>
      </c>
      <c r="J27" s="4" t="s">
        <v>43</v>
      </c>
      <c r="K27" s="6" t="s">
        <v>30</v>
      </c>
      <c r="L27" s="5"/>
      <c r="M27" s="4"/>
    </row>
    <row r="28" spans="1:13" ht="16" x14ac:dyDescent="0.2">
      <c r="A28" s="24">
        <v>1</v>
      </c>
      <c r="B28" s="50" t="s">
        <v>26</v>
      </c>
      <c r="C28" s="51">
        <v>64</v>
      </c>
      <c r="D28" s="46" t="d">
        <f>IFERROR(FLOOR(VLOOKUP(tbl__tracker[[#This Row],[Predecessor]],tbl__tracker[],7,FALSE),1),"-")</f>
        <v>2021-02-14</v>
      </c>
      <c r="E28" s="45" t="d">
        <f>IFERROR(VLOOKUP(tbl__tracker[[#This Row],[Predecessor]],tbl__tracker[],7,FALSE)-tbl__tracker[[#This Row],[Start Date]],"-")</f>
        <v>15:45:00.0009976560249924659700</v>
      </c>
      <c r="F28" s="3" t="d">
        <v>PT1H30M0.000S</v>
      </c>
      <c r="G2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2021-02-14T17:15:00.0009976560249924659700</v>
      </c>
      <c r="H28" s="4" t="s">
        <v>55</v>
      </c>
      <c r="I28" s="4" t="s">
        <v>40</v>
      </c>
      <c r="J28" s="4" t="s">
        <v>43</v>
      </c>
      <c r="K28" s="6" t="s">
        <v>30</v>
      </c>
      <c r="L28" s="5"/>
      <c r="M28" s="4"/>
    </row>
    <row r="29" spans="1:13" ht="16" x14ac:dyDescent="0.2">
      <c r="A29" s="24">
        <v>61</v>
      </c>
      <c r="B29" s="50" t="s">
        <v>26</v>
      </c>
      <c r="C29" s="51">
        <v>65</v>
      </c>
      <c r="D29" s="46" t="d">
        <f>IFERROR(FLOOR(VLOOKUP(tbl__tracker[[#This Row],[Predecessor]],tbl__tracker[],7,FALSE),1),"-")</f>
        <v>2021-02-14</v>
      </c>
      <c r="E29" s="45" t="d">
        <f>IFERROR(VLOOKUP(tbl__tracker[[#This Row],[Predecessor]],tbl__tracker[],7,FALSE)-tbl__tracker[[#This Row],[Start Date]],"-")</f>
        <v>16:00:00.00099870376288950</v>
      </c>
      <c r="F29" s="3" t="d">
        <v>PT4H0M0.000S</v>
      </c>
      <c r="G2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2021-02-14T20:00:00.00099849421530675</v>
      </c>
      <c r="H29" s="4" t="s">
        <v>56</v>
      </c>
      <c r="I29" s="4" t="s">
        <v>28</v>
      </c>
      <c r="J29" s="4" t="s">
        <v>35</v>
      </c>
      <c r="K29" s="6" t="s">
        <v>30</v>
      </c>
      <c r="L29" s="5"/>
      <c r="M29" s="4"/>
    </row>
    <row r="30" spans="1:13" ht="16" x14ac:dyDescent="0.2">
      <c r="A30" s="24">
        <v>75</v>
      </c>
      <c r="B30" s="50" t="s">
        <v>26</v>
      </c>
      <c r="C30" s="51">
        <v>1</v>
      </c>
      <c r="D30" s="46" t="d">
        <f>IFERROR(FLOOR(VLOOKUP(tbl__tracker[[#This Row],[Predecessor]],tbl__tracker[],7,FALSE),1),"-")</f>
        <v>2021-02-14</v>
      </c>
      <c r="E30" s="45" t="d">
        <f>IFERROR(VLOOKUP(tbl__tracker[[#This Row],[Predecessor]],tbl__tracker[],7,FALSE)-tbl__tracker[[#This Row],[Start Date]],"-")</f>
        <v>17:15:00.0009976560249924659700</v>
      </c>
      <c r="F30" s="3" t="d">
        <v>PT0H15M0.000S</v>
      </c>
      <c r="G3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2021-02-14T17:15:00.0009976560249924659700</v>
      </c>
      <c r="H30" s="4" t="s">
        <v>57</v>
      </c>
      <c r="I30" s="4" t="s">
        <v>34</v>
      </c>
      <c r="J30" s="4" t="s">
        <v>35</v>
      </c>
      <c r="K30" s="6" t="s">
        <v>58</v>
      </c>
      <c r="L30" s="5"/>
      <c r="M30" s="4"/>
    </row>
    <row r="31" spans="1:13" ht="16" x14ac:dyDescent="0.2">
      <c r="A31" s="24">
        <v>85</v>
      </c>
      <c r="B31" s="50" t="s">
        <v>26</v>
      </c>
      <c r="C31" s="51">
        <v>1</v>
      </c>
      <c r="D31" s="46" t="d">
        <f>IFERROR(FLOOR(VLOOKUP(tbl__tracker[[#This Row],[Predecessor]],tbl__tracker[],7,FALSE),1),"-")</f>
        <v>2021-02-14</v>
      </c>
      <c r="E31" s="45" t="d">
        <f>IFERROR(VLOOKUP(tbl__tracker[[#This Row],[Predecessor]],tbl__tracker[],7,FALSE)-tbl__tracker[[#This Row],[Start Date]],"-")</f>
        <v>17:15:00.0009976560249924659700</v>
      </c>
      <c r="F31" s="3" t="d">
        <v>PT0H10M0.000S</v>
      </c>
      <c r="G3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2021-02-14T17:25:00.00099772587418575</v>
      </c>
      <c r="H31" s="4" t="s">
        <v>59</v>
      </c>
      <c r="I31" s="4" t="s">
        <v>28</v>
      </c>
      <c r="J31" s="4" t="s">
        <v>32</v>
      </c>
      <c r="K31" s="6" t="s">
        <v>30</v>
      </c>
      <c r="L31" s="5"/>
      <c r="M31" s="4"/>
    </row>
    <row r="32" spans="1:13" ht="32" x14ac:dyDescent="0.2">
      <c r="A32" s="24">
        <v>67</v>
      </c>
      <c r="B32" s="50" t="s">
        <v>26</v>
      </c>
      <c r="C32" s="51">
        <v>1</v>
      </c>
      <c r="D32" s="46" t="d">
        <f>IFERROR(FLOOR(VLOOKUP(tbl__tracker[[#This Row],[Predecessor]],tbl__tracker[],7,FALSE),1),"-")</f>
        <v>2021-02-14</v>
      </c>
      <c r="E32" s="45" t="d">
        <f>IFERROR(VLOOKUP(tbl__tracker[[#This Row],[Predecessor]],tbl__tracker[],7,FALSE)-tbl__tracker[[#This Row],[Start Date]],"-")</f>
        <v>17:15:00.0009976560249924659700</v>
      </c>
      <c r="F32" s="3" t="d">
        <v>PT0H15M0.000S</v>
      </c>
      <c r="G3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2021-02-14T17:30:00.00099744647741325</v>
      </c>
      <c r="H32" s="4" t="s">
        <v>60</v>
      </c>
      <c r="I32" s="4" t="s">
        <v>34</v>
      </c>
      <c r="J32" s="4" t="s">
        <v>61</v>
      </c>
      <c r="K32" s="6" t="s">
        <v>30</v>
      </c>
      <c r="L32" s="5"/>
      <c r="M32" s="4"/>
    </row>
    <row r="33" spans="1:13" ht="32" x14ac:dyDescent="0.2">
      <c r="A33" s="24">
        <v>2</v>
      </c>
      <c r="B33" s="50" t="s">
        <v>26</v>
      </c>
      <c r="C33" s="51">
        <v>1</v>
      </c>
      <c r="D33" s="46" t="d">
        <f>IFERROR(FLOOR(VLOOKUP(tbl__tracker[[#This Row],[Predecessor]],tbl__tracker[],7,FALSE),1),"-")</f>
        <v>2021-02-14</v>
      </c>
      <c r="E33" s="45" t="d">
        <f>IFERROR(VLOOKUP(tbl__tracker[[#This Row],[Predecessor]],tbl__tracker[],7,FALSE)-tbl__tracker[[#This Row],[Start Date]],"-")</f>
        <v>17:15:00.0009976560249924659700</v>
      </c>
      <c r="F33" s="3" t="d">
        <v>PT0H30M0.000S</v>
      </c>
      <c r="G3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2021-02-14T17:45:00.00099786557257200</v>
      </c>
      <c r="H33" s="4" t="s">
        <v>62</v>
      </c>
      <c r="I33" s="4" t="s">
        <v>28</v>
      </c>
      <c r="J33" s="4" t="s">
        <v>63</v>
      </c>
      <c r="K33" s="6" t="s">
        <v>30</v>
      </c>
      <c r="L33" s="5"/>
      <c r="M33" s="4"/>
    </row>
    <row r="34" spans="1:13" ht="32" x14ac:dyDescent="0.2">
      <c r="A34" s="24">
        <v>4</v>
      </c>
      <c r="B34" s="50" t="s">
        <v>26</v>
      </c>
      <c r="C34" s="51">
        <v>1</v>
      </c>
      <c r="D34" s="46" t="d">
        <f>IFERROR(FLOOR(VLOOKUP(tbl__tracker[[#This Row],[Predecessor]],tbl__tracker[],7,FALSE),1),"-")</f>
        <v>2021-02-14</v>
      </c>
      <c r="E34" s="45" t="d">
        <f>IFERROR(VLOOKUP(tbl__tracker[[#This Row],[Predecessor]],tbl__tracker[],7,FALSE)-tbl__tracker[[#This Row],[Start Date]],"-")</f>
        <v>17:15:00.0009976560249924659700</v>
      </c>
      <c r="F34" s="3" t="d">
        <v>PT0H30M0.000S</v>
      </c>
      <c r="G3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2021-02-14T17:45:00.00099786557257200</v>
      </c>
      <c r="H34" s="4" t="s">
        <v>64</v>
      </c>
      <c r="I34" s="4" t="s">
        <v>34</v>
      </c>
      <c r="J34" s="4" t="s">
        <v>43</v>
      </c>
      <c r="K34" s="6" t="s">
        <v>30</v>
      </c>
      <c r="L34" s="5" t="s">
        <v>65</v>
      </c>
      <c r="M34" s="4"/>
    </row>
    <row r="35" spans="1:13" ht="16" x14ac:dyDescent="0.2">
      <c r="A35" s="24">
        <v>56</v>
      </c>
      <c r="B35" s="50" t="s">
        <v>26</v>
      </c>
      <c r="C35" s="51">
        <v>85</v>
      </c>
      <c r="D35" s="46" t="d">
        <f>IFERROR(FLOOR(VLOOKUP(tbl__tracker[[#This Row],[Predecessor]],tbl__tracker[],7,FALSE),1),"-")</f>
        <v>2021-02-14</v>
      </c>
      <c r="E35" s="45" t="d">
        <f>IFERROR(VLOOKUP(tbl__tracker[[#This Row],[Predecessor]],tbl__tracker[],7,FALSE)-tbl__tracker[[#This Row],[Start Date]],"-")</f>
        <v>17:25:00.00099772587418575</v>
      </c>
      <c r="F35" s="3" t="d">
        <v>PT8H0M0.000S</v>
      </c>
      <c r="G3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2021-02-15T01:25:00.00099793542176175</v>
      </c>
      <c r="H35" s="4" t="s">
        <v>66</v>
      </c>
      <c r="I35" s="4" t="s">
        <v>34</v>
      </c>
      <c r="J35" s="4" t="s">
        <v>63</v>
      </c>
      <c r="K35" s="6" t="s">
        <v>30</v>
      </c>
      <c r="L35" s="5"/>
      <c r="M35" s="4"/>
    </row>
    <row r="36" spans="1:13" ht="16" x14ac:dyDescent="0.2">
      <c r="A36" s="24">
        <v>57</v>
      </c>
      <c r="B36" s="50" t="s">
        <v>26</v>
      </c>
      <c r="C36" s="51">
        <v>85</v>
      </c>
      <c r="D36" s="46" t="d">
        <f>IFERROR(FLOOR(VLOOKUP(tbl__tracker[[#This Row],[Predecessor]],tbl__tracker[],7,FALSE),1),"-")</f>
        <v>2021-02-14</v>
      </c>
      <c r="E36" s="45" t="d">
        <f>IFERROR(VLOOKUP(tbl__tracker[[#This Row],[Predecessor]],tbl__tracker[],7,FALSE)-tbl__tracker[[#This Row],[Start Date]],"-")</f>
        <v>17:25:00.00099772587418575</v>
      </c>
      <c r="F36" s="3" t="d">
        <v>PT48H0M0.000S</v>
      </c>
      <c r="G3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2021-02-16T17:25:00.00099772587418575</v>
      </c>
      <c r="H36" s="4" t="s">
        <v>67</v>
      </c>
      <c r="I36" s="4" t="s">
        <v>34</v>
      </c>
      <c r="J36" s="4" t="s">
        <v>63</v>
      </c>
      <c r="K36" s="6" t="s">
        <v>30</v>
      </c>
      <c r="L36" s="5"/>
      <c r="M36" s="4"/>
    </row>
    <row r="37" spans="1:13" ht="16" x14ac:dyDescent="0.2">
      <c r="A37" s="24">
        <v>69</v>
      </c>
      <c r="B37" s="50" t="s">
        <v>26</v>
      </c>
      <c r="C37" s="51">
        <v>67</v>
      </c>
      <c r="D37" s="46" t="d">
        <f>IFERROR(FLOOR(VLOOKUP(tbl__tracker[[#This Row],[Predecessor]],tbl__tracker[],7,FALSE),1),"-")</f>
        <v>2021-02-14</v>
      </c>
      <c r="E37" s="45" t="d">
        <f>IFERROR(VLOOKUP(tbl__tracker[[#This Row],[Predecessor]],tbl__tracker[],7,FALSE)-tbl__tracker[[#This Row],[Start Date]],"-")</f>
        <v>17:30:00.00099744647741325</v>
      </c>
      <c r="F37" s="3" t="d">
        <v>PT0H15M0.000S</v>
      </c>
      <c r="G3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2021-02-14T17:45:00.00099723692983725</v>
      </c>
      <c r="H37" s="4" t="s">
        <v>68</v>
      </c>
      <c r="I37" s="4" t="s">
        <v>34</v>
      </c>
      <c r="J37" s="4" t="s">
        <v>35</v>
      </c>
      <c r="K37" s="6" t="s">
        <v>30</v>
      </c>
      <c r="L37" s="5"/>
      <c r="M37" s="4"/>
    </row>
    <row r="38" spans="1:13" ht="16" x14ac:dyDescent="0.2">
      <c r="A38" s="24">
        <v>70</v>
      </c>
      <c r="B38" s="50" t="s">
        <v>26</v>
      </c>
      <c r="C38" s="51">
        <v>69</v>
      </c>
      <c r="D38" s="46" t="d">
        <f>IFERROR(FLOOR(VLOOKUP(tbl__tracker[[#This Row],[Predecessor]],tbl__tracker[],7,FALSE),1),"-")</f>
        <v>2021-02-14</v>
      </c>
      <c r="E38" s="45" t="d">
        <f>IFERROR(VLOOKUP(tbl__tracker[[#This Row],[Predecessor]],tbl__tracker[],7,FALSE)-tbl__tracker[[#This Row],[Start Date]],"-")</f>
        <v>17:45:00.00099723692983725</v>
      </c>
      <c r="F38" s="3" t="d">
        <v>PT0H15M0.000S</v>
      </c>
      <c r="G3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2021-02-14T18:00:00.0009970273822546005075</v>
      </c>
      <c r="H38" s="4" t="s">
        <v>69</v>
      </c>
      <c r="I38" s="4" t="s">
        <v>34</v>
      </c>
      <c r="J38" s="4" t="s">
        <v>43</v>
      </c>
      <c r="K38" s="6" t="s">
        <v>30</v>
      </c>
      <c r="L38" s="5"/>
      <c r="M38" s="4"/>
    </row>
    <row r="39" spans="1:13" ht="16" x14ac:dyDescent="0.2">
      <c r="A39" s="24">
        <v>5</v>
      </c>
      <c r="B39" s="50" t="s">
        <v>26</v>
      </c>
      <c r="C39" s="51">
        <v>4</v>
      </c>
      <c r="D39" s="46" t="d">
        <f>IFERROR(FLOOR(VLOOKUP(tbl__tracker[[#This Row],[Predecessor]],tbl__tracker[],7,FALSE),1),"-")</f>
        <v>2021-02-14</v>
      </c>
      <c r="E39" s="45" t="d">
        <f>IFERROR(VLOOKUP(tbl__tracker[[#This Row],[Predecessor]],tbl__tracker[],7,FALSE)-tbl__tracker[[#This Row],[Start Date]],"-")</f>
        <v>17:45:00.00099786557257200</v>
      </c>
      <c r="F39" s="3" t="d">
        <v>PT1H0M0.000S</v>
      </c>
      <c r="G3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2021-02-14T18:45:00.0009976560249924659700</v>
      </c>
      <c r="H39" s="4" t="s">
        <v>70</v>
      </c>
      <c r="I39" s="4" t="s">
        <v>34</v>
      </c>
      <c r="J39" s="4" t="s">
        <v>43</v>
      </c>
      <c r="K39" s="6" t="s">
        <v>30</v>
      </c>
      <c r="L39" s="5"/>
      <c r="M39" s="4"/>
    </row>
    <row r="40" spans="1:13" ht="32" x14ac:dyDescent="0.2">
      <c r="A40" s="24">
        <v>59</v>
      </c>
      <c r="B40" s="50" t="s">
        <v>26</v>
      </c>
      <c r="C40" s="51">
        <v>5</v>
      </c>
      <c r="D40" s="46" t="d">
        <f>IFERROR(FLOOR(VLOOKUP(tbl__tracker[[#This Row],[Predecessor]],tbl__tracker[],7,FALSE),1),"-")</f>
        <v>2021-02-14</v>
      </c>
      <c r="E40" s="45" t="d">
        <f>IFERROR(VLOOKUP(tbl__tracker[[#This Row],[Predecessor]],tbl__tracker[],7,FALSE)-tbl__tracker[[#This Row],[Start Date]],"-")</f>
        <v>18:45:00.0009976560249924659700</v>
      </c>
      <c r="F40" s="3" t="d">
        <v>PT2H0M0.000S</v>
      </c>
      <c r="G4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2021-02-14T20:45:00.00099786557257200</v>
      </c>
      <c r="H40" s="4" t="s">
        <v>71</v>
      </c>
      <c r="I40" s="4" t="s">
        <v>34</v>
      </c>
      <c r="J40" s="4" t="s">
        <v>72</v>
      </c>
      <c r="K40" s="6" t="s">
        <v>30</v>
      </c>
      <c r="L40" s="5"/>
      <c r="M40" s="4"/>
    </row>
    <row r="41" spans="1:13" ht="16" x14ac:dyDescent="0.2">
      <c r="A41" s="24">
        <v>81</v>
      </c>
      <c r="B41" s="50" t="s">
        <v>26</v>
      </c>
      <c r="C41" s="51">
        <v>59</v>
      </c>
      <c r="D41" s="46" t="d">
        <f>IFERROR(FLOOR(VLOOKUP(tbl__tracker[[#This Row],[Predecessor]],tbl__tracker[],7,FALSE),1),"-")</f>
        <v>2021-02-14</v>
      </c>
      <c r="E41" s="45" t="d">
        <f>IFERROR(VLOOKUP(tbl__tracker[[#This Row],[Predecessor]],tbl__tracker[],7,FALSE)-tbl__tracker[[#This Row],[Start Date]],"-")</f>
        <v>20:45:00.00099786557257200</v>
      </c>
      <c r="F41" s="3" t="d">
        <v>PT4H0M0.000S</v>
      </c>
      <c r="G4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2021-02-15T00:45:00.0009976560249924659700</v>
      </c>
      <c r="H41" s="4" t="s">
        <v>73</v>
      </c>
      <c r="I41" s="4" t="s">
        <v>34</v>
      </c>
      <c r="J41" s="4" t="s">
        <v>43</v>
      </c>
      <c r="K41" s="6" t="s">
        <v>30</v>
      </c>
      <c r="L41" s="5"/>
      <c r="M41" s="4"/>
    </row>
    <row r="42" spans="1:13" ht="16" x14ac:dyDescent="0.2">
      <c r="A42" s="24">
        <v>86</v>
      </c>
      <c r="B42" s="50" t="s">
        <v>26</v>
      </c>
      <c r="C42" s="51">
        <v>57</v>
      </c>
      <c r="D42" s="46" t="d">
        <f>IFERROR(FLOOR(VLOOKUP(tbl__tracker[[#This Row],[Predecessor]],tbl__tracker[],7,FALSE),1),"-")</f>
        <v>2021-02-16</v>
      </c>
      <c r="E42" s="45" t="d">
        <f>IFERROR(VLOOKUP(tbl__tracker[[#This Row],[Predecessor]],tbl__tracker[],7,FALSE)-tbl__tracker[[#This Row],[Start Date]],"-")</f>
        <v>17:25:00.00099772587418575</v>
      </c>
      <c r="F42" s="3" t="d">
        <v>PT1H0M0.000S</v>
      </c>
      <c r="G4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2021-02-16T18:25:00.00099751632660300</v>
      </c>
      <c r="H42" s="4" t="s">
        <v>74</v>
      </c>
      <c r="I42" s="4" t="s">
        <v>28</v>
      </c>
      <c r="J42" s="4" t="s">
        <v>32</v>
      </c>
      <c r="K42" s="6" t="s">
        <v>30</v>
      </c>
      <c r="L42" s="5"/>
      <c r="M42" s="4"/>
    </row>
    <row r="43" spans="1:13" ht="16" x14ac:dyDescent="0.2">
      <c r="A43" s="24">
        <v>58</v>
      </c>
      <c r="B43" s="50" t="s">
        <v>26</v>
      </c>
      <c r="C43" s="51">
        <v>86</v>
      </c>
      <c r="D43" s="46" t="d">
        <f>IFERROR(FLOOR(VLOOKUP(tbl__tracker[[#This Row],[Predecessor]],tbl__tracker[],7,FALSE),1),"-")</f>
        <v>2021-02-16</v>
      </c>
      <c r="E43" s="45" t="d">
        <f>IFERROR(VLOOKUP(tbl__tracker[[#This Row],[Predecessor]],tbl__tracker[],7,FALSE)-tbl__tracker[[#This Row],[Start Date]],"-")</f>
        <v>18:25:00.00099751632660300</v>
      </c>
      <c r="F43" s="3" t="d">
        <v>PT48H0M0.000S</v>
      </c>
      <c r="G4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2021-02-18T18:25:00.00099751632660300</v>
      </c>
      <c r="H43" s="4" t="s">
        <v>75</v>
      </c>
      <c r="I43" s="4" t="s">
        <v>28</v>
      </c>
      <c r="J43" s="4"/>
      <c r="K43" s="6" t="s">
        <v>30</v>
      </c>
      <c r="L43" s="5"/>
      <c r="M43" s="4"/>
    </row>
    <row r="44" spans="1:13" ht="16" x14ac:dyDescent="0.2">
      <c r="A44" s="24">
        <v>17</v>
      </c>
      <c r="B44" s="50" t="s">
        <v>76</v>
      </c>
      <c r="C44" s="51"/>
      <c r="D44" s="46" t="d">
        <f>ref__date__dry_run</f>
        <v>2021-02-16</v>
      </c>
      <c r="E44" s="45" t="d">
        <f>ref__time__dry_run-TIME(1,0,0)</f>
        <v>09:00:00.000</v>
      </c>
      <c r="F44" s="3" t="d">
        <v>PT0H30M0.000S</v>
      </c>
      <c r="G4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2021-02-16T09:00:00.000</v>
      </c>
      <c r="H44" s="4" t="s">
        <v>77</v>
      </c>
      <c r="I44" s="4" t="s">
        <v>34</v>
      </c>
      <c r="J44" s="4" t="s">
        <v>63</v>
      </c>
      <c r="K44" s="6" t="s">
        <v>78</v>
      </c>
      <c r="L44" s="5"/>
      <c r="M44" s="4"/>
    </row>
    <row r="45" spans="1:13" ht="32" x14ac:dyDescent="0.2">
      <c r="A45" s="24">
        <v>6</v>
      </c>
      <c r="B45" s="50" t="s">
        <v>76</v>
      </c>
      <c r="C45" s="51"/>
      <c r="D45" s="46" t="d">
        <f>ref__date__dry_run</f>
        <v>2021-02-16</v>
      </c>
      <c r="E45" s="45" t="d">
        <f>ref__time__dry_run</f>
        <v>10:00:00.0000000000015975</v>
      </c>
      <c r="F45" s="3" t="d">
        <v>PT0H0M0.001S</v>
      </c>
      <c r="G4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2021-02-16T09:59:59.99999979045242400</v>
      </c>
      <c r="H45" s="7" t="s">
        <v>79</v>
      </c>
      <c r="I45" s="4" t="s">
        <v>28</v>
      </c>
      <c r="J45" s="4" t="s">
        <v>43</v>
      </c>
      <c r="K45" s="6" t="s">
        <v>78</v>
      </c>
      <c r="L45" s="5" t="s">
        <v>80</v>
      </c>
      <c r="M45" s="4"/>
    </row>
    <row r="46" spans="1:13" ht="16" x14ac:dyDescent="0.2">
      <c r="A46" s="24">
        <v>3</v>
      </c>
      <c r="B46" s="50" t="s">
        <v>76</v>
      </c>
      <c r="C46" s="51">
        <v>6</v>
      </c>
      <c r="D46" s="46" t="d">
        <f>FLOOR(VLOOKUP(tbl__tracker[[#This Row],[Predecessor]],tbl__tracker[],7,FALSE),1)</f>
        <v>2021-02-16</v>
      </c>
      <c r="E46" s="45" t="d">
        <f>VLOOKUP(tbl__tracker[[#This Row],[Predecessor]],tbl__tracker[],7,FALSE)-tbl__tracker[[#This Row],[Start Date]]</f>
        <v>09:59:59.99999979045242400</v>
      </c>
      <c r="F46" s="3" t="d">
        <v>PT0H5M0.000S</v>
      </c>
      <c r="G4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2021-02-16T09:59:59.99999979045242400</v>
      </c>
      <c r="H46" s="4" t="s">
        <v>81</v>
      </c>
      <c r="I46" s="4" t="s">
        <v>28</v>
      </c>
      <c r="J46" s="4" t="s">
        <v>43</v>
      </c>
      <c r="K46" s="6" t="s">
        <v>78</v>
      </c>
      <c r="L46" s="5"/>
      <c r="M46" s="4"/>
    </row>
    <row r="47" spans="1:13" ht="32" x14ac:dyDescent="0.2">
      <c r="A47" s="24">
        <v>16</v>
      </c>
      <c r="B47" s="50" t="s">
        <v>76</v>
      </c>
      <c r="C47" s="51">
        <v>6</v>
      </c>
      <c r="D47" s="46" t="d">
        <f>FLOOR(VLOOKUP(tbl__tracker[[#This Row],[Predecessor]],tbl__tracker[],7,FALSE),1)</f>
        <v>2021-02-16</v>
      </c>
      <c r="E47" s="45" t="d">
        <f>VLOOKUP(tbl__tracker[[#This Row],[Predecessor]],tbl__tracker[],7,FALSE)-tbl__tracker[[#This Row],[Start Date]]</f>
        <v>09:59:59.99999979045242400</v>
      </c>
      <c r="F47" s="3" t="d">
        <v>PT0H10M0.000S</v>
      </c>
      <c r="G4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2021-02-16T09:59:59.99999979045242400</v>
      </c>
      <c r="H47" s="4" t="s">
        <v>82</v>
      </c>
      <c r="I47" s="4" t="s">
        <v>28</v>
      </c>
      <c r="J47" s="4" t="s">
        <v>43</v>
      </c>
      <c r="K47" s="6" t="s">
        <v>78</v>
      </c>
      <c r="L47" s="5"/>
      <c r="M47" s="4"/>
    </row>
    <row r="48" spans="1:13" ht="16" x14ac:dyDescent="0.2">
      <c r="A48" s="24">
        <v>8</v>
      </c>
      <c r="B48" s="50" t="s">
        <v>76</v>
      </c>
      <c r="C48" s="51">
        <v>16</v>
      </c>
      <c r="D48" s="46" t="d">
        <f>FLOOR(VLOOKUP(tbl__tracker[[#This Row],[Predecessor]],tbl__tracker[],7,FALSE),1)</f>
        <v>2021-02-16</v>
      </c>
      <c r="E48" s="45" t="d">
        <f>VLOOKUP(tbl__tracker[[#This Row],[Predecessor]],tbl__tracker[],7,FALSE)-tbl__tracker[[#This Row],[Start Date]]</f>
        <v>09:59:59.99999979045242400</v>
      </c>
      <c r="F48" s="3" t="d">
        <v>PT0H0M0.000S</v>
      </c>
      <c r="G4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2021-02-16T09:59:59.99999979045242400</v>
      </c>
      <c r="H48" s="7" t="s">
        <v>83</v>
      </c>
      <c r="I48" s="4" t="s">
        <v>28</v>
      </c>
      <c r="J48" s="4" t="s">
        <v>43</v>
      </c>
      <c r="K48" s="6" t="s">
        <v>78</v>
      </c>
      <c r="L48" s="5"/>
      <c r="M48" s="4"/>
    </row>
    <row r="49" spans="1:13" ht="16" x14ac:dyDescent="0.2">
      <c r="A49" s="24">
        <v>18</v>
      </c>
      <c r="B49" s="50" t="s">
        <v>84</v>
      </c>
      <c r="C49" s="51"/>
      <c r="D49" s="46" t="d">
        <f>ref__date__launch</f>
        <v>2021-02-18</v>
      </c>
      <c r="E49" s="45" t="d">
        <f>ref__time__launch-TIME(2,0,0)</f>
        <v>08:00:00.0000000000031950</v>
      </c>
      <c r="F49" s="3" t="d">
        <v>PT0H30M0.000S</v>
      </c>
      <c r="G4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2021-02-18T08:30:00.00000041909515875</v>
      </c>
      <c r="H49" s="4" t="s">
        <v>85</v>
      </c>
      <c r="I49" s="4" t="s">
        <v>34</v>
      </c>
      <c r="J49" s="4" t="s">
        <v>63</v>
      </c>
      <c r="K49" s="6" t="s">
        <v>30</v>
      </c>
      <c r="L49" s="5"/>
      <c r="M49" s="4"/>
    </row>
    <row r="50" spans="1:13" ht="16" x14ac:dyDescent="0.2">
      <c r="A50" s="24">
        <v>87</v>
      </c>
      <c r="B50" s="50" t="s">
        <v>84</v>
      </c>
      <c r="C50" s="51">
        <v>18</v>
      </c>
      <c r="D50" s="46" t="d">
        <f>IFERROR(FLOOR(VLOOKUP(tbl__tracker[[#This Row],[Predecessor]],tbl__tracker[],7,FALSE),1),"-")</f>
        <v>2021-02-18</v>
      </c>
      <c r="E50" s="45" t="d">
        <f>IFERROR(VLOOKUP(tbl__tracker[[#This Row],[Predecessor]],tbl__tracker[],7,FALSE)-tbl__tracker[[#This Row],[Start Date]],"-")</f>
        <v>08:30:00.00000041909515875</v>
      </c>
      <c r="F50" s="3" t="d">
        <v>PT0H5M0.000S</v>
      </c>
      <c r="G5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2021-02-18T08:30:00.00000041909515875</v>
      </c>
      <c r="H50" s="4" t="s">
        <v>86</v>
      </c>
      <c r="I50" s="4" t="s">
        <v>40</v>
      </c>
      <c r="J50" s="4" t="s">
        <v>35</v>
      </c>
      <c r="K50" s="6" t="s">
        <v>58</v>
      </c>
      <c r="L50" s="5"/>
      <c r="M50" s="4"/>
    </row>
    <row r="51" spans="1:13" ht="16" x14ac:dyDescent="0.2">
      <c r="A51" s="24">
        <v>77</v>
      </c>
      <c r="B51" s="50" t="s">
        <v>84</v>
      </c>
      <c r="C51" s="51">
        <v>18</v>
      </c>
      <c r="D51" s="46" t="d">
        <f>IFERROR(FLOOR(VLOOKUP(tbl__tracker[[#This Row],[Predecessor]],tbl__tracker[],7,FALSE),1),"-")</f>
        <v>2021-02-18</v>
      </c>
      <c r="E51" s="45" t="d">
        <f>IFERROR(VLOOKUP(tbl__tracker[[#This Row],[Predecessor]],tbl__tracker[],7,FALSE)-tbl__tracker[[#This Row],[Start Date]],"-")</f>
        <v>08:30:00.00000041909515875</v>
      </c>
      <c r="F51" s="3" t="d">
        <v>PT0H15M0.000S</v>
      </c>
      <c r="G5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2021-02-18T08:45:00.00000020954757600</v>
      </c>
      <c r="H51" s="4" t="s">
        <v>87</v>
      </c>
      <c r="I51" s="4" t="s">
        <v>34</v>
      </c>
      <c r="J51" s="4" t="s">
        <v>35</v>
      </c>
      <c r="K51" s="6" t="s">
        <v>30</v>
      </c>
      <c r="L51" s="5"/>
      <c r="M51" s="4"/>
    </row>
    <row r="52" spans="1:13" ht="16" x14ac:dyDescent="0.2">
      <c r="A52" s="24">
        <v>78</v>
      </c>
      <c r="B52" s="50" t="s">
        <v>84</v>
      </c>
      <c r="C52" s="51">
        <v>77</v>
      </c>
      <c r="D52" s="46" t="d">
        <f>IFERROR(FLOOR(VLOOKUP(tbl__tracker[[#This Row],[Predecessor]],tbl__tracker[],7,FALSE),1),"-")</f>
        <v>2021-02-18</v>
      </c>
      <c r="E52" s="45" t="d">
        <f>IFERROR(VLOOKUP(tbl__tracker[[#This Row],[Predecessor]],tbl__tracker[],7,FALSE)-tbl__tracker[[#This Row],[Start Date]],"-")</f>
        <v>08:45:00.00000020954757600</v>
      </c>
      <c r="F52" s="3" t="d">
        <v>PT0H15M0.000S</v>
      </c>
      <c r="G5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2021-02-18T09:00:00.000</v>
      </c>
      <c r="H52" s="4" t="s">
        <v>88</v>
      </c>
      <c r="I52" s="4" t="s">
        <v>34</v>
      </c>
      <c r="J52" s="4" t="s">
        <v>89</v>
      </c>
      <c r="K52" s="6" t="s">
        <v>30</v>
      </c>
      <c r="L52" s="5"/>
      <c r="M52" s="4"/>
    </row>
    <row r="53" spans="1:13" ht="32" x14ac:dyDescent="0.2">
      <c r="A53" s="24">
        <v>79</v>
      </c>
      <c r="B53" s="50" t="s">
        <v>84</v>
      </c>
      <c r="C53" s="51">
        <v>78</v>
      </c>
      <c r="D53" s="46" t="d">
        <f>IFERROR(FLOOR(VLOOKUP(tbl__tracker[[#This Row],[Predecessor]],tbl__tracker[],7,FALSE),1),"-")</f>
        <v>2021-02-18</v>
      </c>
      <c r="E53" s="45" t="d">
        <f>IFERROR(VLOOKUP(tbl__tracker[[#This Row],[Predecessor]],tbl__tracker[],7,FALSE)-tbl__tracker[[#This Row],[Start Date]],"-")</f>
        <v>09:00:00.000</v>
      </c>
      <c r="F53" s="3" t="d">
        <v>PT0H15M0.000S</v>
      </c>
      <c r="G5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2021-02-18T09:14:59.99999979045242400</v>
      </c>
      <c r="H53" s="4" t="s">
        <v>90</v>
      </c>
      <c r="I53" s="4" t="s">
        <v>34</v>
      </c>
      <c r="J53" s="4" t="s">
        <v>72</v>
      </c>
      <c r="K53" s="6" t="s">
        <v>30</v>
      </c>
      <c r="L53" s="5"/>
      <c r="M53" s="4"/>
    </row>
    <row r="54" spans="1:13" ht="16" x14ac:dyDescent="0.2">
      <c r="A54" s="24">
        <v>7</v>
      </c>
      <c r="B54" s="50" t="s">
        <v>84</v>
      </c>
      <c r="C54" s="51"/>
      <c r="D54" s="46" t="d">
        <f>ref__date__launch</f>
        <v>2021-02-18</v>
      </c>
      <c r="E54" s="45" t="d">
        <f>ref__time__launch</f>
        <v>10:00:00.0000000000015975</v>
      </c>
      <c r="F54" s="3" t="d">
        <v>PT0H0M0.001S</v>
      </c>
      <c r="G5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2021-02-18T10:00:00.00099996104836575</v>
      </c>
      <c r="H54" s="7" t="s">
        <v>91</v>
      </c>
      <c r="I54" s="4" t="s">
        <v>28</v>
      </c>
      <c r="J54" s="4" t="s">
        <v>29</v>
      </c>
      <c r="K54" s="6" t="s">
        <v>30</v>
      </c>
      <c r="L54" s="5"/>
      <c r="M54" s="4"/>
    </row>
    <row r="55" spans="1:13" ht="16" x14ac:dyDescent="0.2">
      <c r="A55" s="24">
        <v>19</v>
      </c>
      <c r="B55" s="21" t="s">
        <v>84</v>
      </c>
      <c r="C55" s="25">
        <v>7</v>
      </c>
      <c r="D55" s="46" t="d">
        <f>FLOOR(VLOOKUP(tbl__tracker[[#This Row],[Predecessor]],tbl__tracker[],7,FALSE),1)</f>
        <v>2021-02-18</v>
      </c>
      <c r="E55" s="45" t="d">
        <f>VLOOKUP(tbl__tracker[[#This Row],[Predecessor]],tbl__tracker[],7,FALSE)-tbl__tracker[[#This Row],[Start Date]]</f>
        <v>10:00:00.00099996104836575</v>
      </c>
      <c r="F55" s="3" t="d">
        <v>PT0H3M0.000S</v>
      </c>
      <c r="G5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2021-02-18T10:03:00.00099991913884650</v>
      </c>
      <c r="H55" s="4" t="s">
        <v>92</v>
      </c>
      <c r="I55" s="4" t="s">
        <v>28</v>
      </c>
      <c r="J55" s="4" t="s">
        <v>43</v>
      </c>
      <c r="K55" s="6" t="s">
        <v>30</v>
      </c>
      <c r="L55" s="5"/>
      <c r="M55" s="4"/>
    </row>
    <row r="56" spans="1:13" ht="16" x14ac:dyDescent="0.2">
      <c r="A56" s="24">
        <v>20</v>
      </c>
      <c r="B56" s="21" t="s">
        <v>84</v>
      </c>
      <c r="C56" s="25">
        <v>19</v>
      </c>
      <c r="D56" s="46" t="d">
        <f>FLOOR(VLOOKUP(tbl__tracker[[#This Row],[Predecessor]],tbl__tracker[],7,FALSE),1)</f>
        <v>2021-02-18</v>
      </c>
      <c r="E56" s="45" t="d">
        <f>VLOOKUP(tbl__tracker[[#This Row],[Predecessor]],tbl__tracker[],7,FALSE)-tbl__tracker[[#This Row],[Start Date]]</f>
        <v>10:03:00.00099991913884650</v>
      </c>
      <c r="F56" s="3" t="d">
        <v>PT0H3M0.000S</v>
      </c>
      <c r="G5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2021-02-18T10:06:00.00099987722933400</v>
      </c>
      <c r="H56" s="4" t="s">
        <v>93</v>
      </c>
      <c r="I56" s="4" t="s">
        <v>28</v>
      </c>
      <c r="J56" s="4" t="s">
        <v>43</v>
      </c>
      <c r="K56" s="6" t="s">
        <v>30</v>
      </c>
      <c r="L56" s="5"/>
      <c r="M56" s="4"/>
    </row>
    <row r="57" spans="1:13" ht="32" x14ac:dyDescent="0.2">
      <c r="A57" s="24">
        <v>21</v>
      </c>
      <c r="B57" s="21" t="s">
        <v>84</v>
      </c>
      <c r="C57" s="25">
        <v>20</v>
      </c>
      <c r="D57" s="46" t="d">
        <f>FLOOR(VLOOKUP(tbl__tracker[[#This Row],[Predecessor]],tbl__tracker[],7,FALSE),1)</f>
        <v>2021-02-18</v>
      </c>
      <c r="E57" s="45" t="d">
        <f>VLOOKUP(tbl__tracker[[#This Row],[Predecessor]],tbl__tracker[],7,FALSE)-tbl__tracker[[#This Row],[Start Date]]</f>
        <v>10:06:00.00099987722933400</v>
      </c>
      <c r="F57" s="3" t="d">
        <v>PT0H1M0.000S</v>
      </c>
      <c r="G5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2021-02-18T10:07:00.00100007280707475</v>
      </c>
      <c r="H57" s="4" t="s">
        <v>94</v>
      </c>
      <c r="I57" s="4" t="s">
        <v>28</v>
      </c>
      <c r="J57" s="4" t="s">
        <v>95</v>
      </c>
      <c r="K57" s="6" t="s">
        <v>30</v>
      </c>
      <c r="L57" s="5"/>
      <c r="M57" s="4"/>
    </row>
    <row r="58" spans="1:13" ht="16" x14ac:dyDescent="0.2">
      <c r="A58" s="24">
        <v>22</v>
      </c>
      <c r="B58" s="21" t="s">
        <v>84</v>
      </c>
      <c r="C58" s="25">
        <v>21</v>
      </c>
      <c r="D58" s="46" t="d">
        <f>FLOOR(VLOOKUP(tbl__tracker[[#This Row],[Predecessor]],tbl__tracker[],7,FALSE),1)</f>
        <v>2021-02-18</v>
      </c>
      <c r="E58" s="45" t="d">
        <f>VLOOKUP(tbl__tracker[[#This Row],[Predecessor]],tbl__tracker[],7,FALSE)-tbl__tracker[[#This Row],[Start Date]]</f>
        <v>10:07:00.00100007280707475</v>
      </c>
      <c r="F58" s="3" t="d">
        <v>PT0H1M0.000S</v>
      </c>
      <c r="G5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2021-02-18T10:08:00.001000268384814150</v>
      </c>
      <c r="H58" s="4" t="s">
        <v>96</v>
      </c>
      <c r="I58" s="4" t="s">
        <v>28</v>
      </c>
      <c r="J58" s="4" t="s">
        <v>97</v>
      </c>
      <c r="K58" s="6" t="s">
        <v>30</v>
      </c>
      <c r="L58" s="5"/>
      <c r="M58" s="4"/>
    </row>
    <row r="59" spans="1:13" ht="16" x14ac:dyDescent="0.2">
      <c r="A59" s="24">
        <v>23</v>
      </c>
      <c r="B59" s="21" t="s">
        <v>84</v>
      </c>
      <c r="C59" s="25">
        <v>22</v>
      </c>
      <c r="D59" s="46" t="d">
        <f>FLOOR(VLOOKUP(tbl__tracker[[#This Row],[Predecessor]],tbl__tracker[],7,FALSE),1)</f>
        <v>2021-02-18</v>
      </c>
      <c r="E59" s="45" t="d">
        <f>VLOOKUP(tbl__tracker[[#This Row],[Predecessor]],tbl__tracker[],7,FALSE)-tbl__tracker[[#This Row],[Start Date]]</f>
        <v>10:08:00.001000268384814150</v>
      </c>
      <c r="F59" s="3" t="d">
        <v>PT0H1M0.000S</v>
      </c>
      <c r="G5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2021-02-18T10:09:00.00100046396255625</v>
      </c>
      <c r="H59" s="4" t="s">
        <v>98</v>
      </c>
      <c r="I59" s="4" t="s">
        <v>28</v>
      </c>
      <c r="J59" s="4" t="s">
        <v>63</v>
      </c>
      <c r="K59" s="6" t="s">
        <v>30</v>
      </c>
      <c r="L59" s="5" t="s">
        <v>99</v>
      </c>
      <c r="M59" s="4"/>
    </row>
    <row r="60" spans="1:13" ht="64" x14ac:dyDescent="0.2">
      <c r="A60" s="24">
        <v>24</v>
      </c>
      <c r="B60" s="21" t="s">
        <v>84</v>
      </c>
      <c r="C60" s="25">
        <v>23</v>
      </c>
      <c r="D60" s="46" t="d">
        <f>FLOOR(VLOOKUP(tbl__tracker[[#This Row],[Predecessor]],tbl__tracker[],7,FALSE),1)</f>
        <v>2021-02-18</v>
      </c>
      <c r="E60" s="45" t="d">
        <f>VLOOKUP(tbl__tracker[[#This Row],[Predecessor]],tbl__tracker[],7,FALSE)-tbl__tracker[[#This Row],[Start Date]]</f>
        <v>10:09:00.00100046396255625</v>
      </c>
      <c r="F60" s="3" t="d">
        <v>PT0H1M0.000S</v>
      </c>
      <c r="G6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2021-02-18T10:10:00.00100065954029700</v>
      </c>
      <c r="H60" s="4" t="s">
        <v>100</v>
      </c>
      <c r="I60" s="4" t="s">
        <v>28</v>
      </c>
      <c r="J60" s="4" t="s">
        <v>43</v>
      </c>
      <c r="K60" s="6" t="s">
        <v>30</v>
      </c>
      <c r="L60" s="5" t="s">
        <v>101</v>
      </c>
      <c r="M60" s="4"/>
    </row>
    <row r="61" spans="1:13" ht="16" x14ac:dyDescent="0.2">
      <c r="A61" s="24">
        <v>25</v>
      </c>
      <c r="B61" s="21" t="s">
        <v>84</v>
      </c>
      <c r="C61" s="25">
        <v>24</v>
      </c>
      <c r="D61" s="46" t="d">
        <f>FLOOR(VLOOKUP(tbl__tracker[[#This Row],[Predecessor]],tbl__tracker[],7,FALSE),1)</f>
        <v>2021-02-18</v>
      </c>
      <c r="E61" s="45" t="d">
        <f>VLOOKUP(tbl__tracker[[#This Row],[Predecessor]],tbl__tracker[],7,FALSE)-tbl__tracker[[#This Row],[Start Date]]</f>
        <v>10:10:00.00100065954029700</v>
      </c>
      <c r="F61" s="3" t="d">
        <v>PT0H1M0.000S</v>
      </c>
      <c r="G6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2021-02-18T10:11:00.00100085511803775</v>
      </c>
      <c r="H61" s="4" t="s">
        <v>102</v>
      </c>
      <c r="I61" s="4" t="s">
        <v>28</v>
      </c>
      <c r="J61" s="4" t="s">
        <v>103</v>
      </c>
      <c r="K61" s="6" t="s">
        <v>30</v>
      </c>
      <c r="L61" s="5"/>
      <c r="M61" s="4"/>
    </row>
    <row r="62" spans="1:13" ht="16" x14ac:dyDescent="0.2">
      <c r="A62" s="24">
        <v>28</v>
      </c>
      <c r="B62" s="50" t="s">
        <v>84</v>
      </c>
      <c r="C62" s="51">
        <v>24</v>
      </c>
      <c r="D62" s="46" t="d">
        <f>FLOOR(VLOOKUP(tbl__tracker[[#This Row],[Predecessor]],tbl__tracker[],7,FALSE),1)</f>
        <v>2021-02-18</v>
      </c>
      <c r="E62" s="45" t="d">
        <f>VLOOKUP(tbl__tracker[[#This Row],[Predecessor]],tbl__tracker[],7,FALSE)-tbl__tracker[[#This Row],[Start Date]]</f>
        <v>10:10:00.00100065954029700</v>
      </c>
      <c r="F62" s="3" t="d">
        <v>PT0H1M0.000S</v>
      </c>
      <c r="G6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2021-02-18T10:11:00.00100085511803775</v>
      </c>
      <c r="H62" s="4" t="s">
        <v>104</v>
      </c>
      <c r="I62" s="4" t="s">
        <v>28</v>
      </c>
      <c r="J62" s="4" t="s">
        <v>43</v>
      </c>
      <c r="K62" s="6" t="s">
        <v>30</v>
      </c>
      <c r="L62" s="5"/>
      <c r="M62" s="4"/>
    </row>
    <row r="63" spans="1:13" ht="16" x14ac:dyDescent="0.2">
      <c r="A63" s="24">
        <v>26</v>
      </c>
      <c r="B63" s="21" t="s">
        <v>84</v>
      </c>
      <c r="C63" s="25">
        <v>28</v>
      </c>
      <c r="D63" s="46" t="d">
        <f>FLOOR(VLOOKUP(tbl__tracker[[#This Row],[Predecessor]],tbl__tracker[],7,FALSE),1)</f>
        <v>2021-02-18</v>
      </c>
      <c r="E63" s="45" t="d">
        <f>VLOOKUP(tbl__tracker[[#This Row],[Predecessor]],tbl__tracker[],7,FALSE)-tbl__tracker[[#This Row],[Start Date]]</f>
        <v>10:11:00.00100085511803775</v>
      </c>
      <c r="F63" s="3" t="d">
        <v>PT0H1M0.000S</v>
      </c>
      <c r="G6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2021-02-18T10:12:00.00100105069577850</v>
      </c>
      <c r="H63" s="4" t="s">
        <v>105</v>
      </c>
      <c r="I63" s="4" t="s">
        <v>34</v>
      </c>
      <c r="J63" s="4" t="s">
        <v>43</v>
      </c>
      <c r="K63" s="6" t="s">
        <v>30</v>
      </c>
      <c r="L63" s="5"/>
      <c r="M63" s="4"/>
    </row>
    <row r="64" spans="1:13" ht="32" x14ac:dyDescent="0.2">
      <c r="A64" s="24">
        <v>29</v>
      </c>
      <c r="B64" s="50" t="s">
        <v>84</v>
      </c>
      <c r="C64" s="51">
        <v>26</v>
      </c>
      <c r="D64" s="46" t="d">
        <f>FLOOR(VLOOKUP(tbl__tracker[[#This Row],[Predecessor]],tbl__tracker[],7,FALSE),1)</f>
        <v>2021-02-18</v>
      </c>
      <c r="E64" s="45" t="d">
        <f>VLOOKUP(tbl__tracker[[#This Row],[Predecessor]],tbl__tracker[],7,FALSE)-tbl__tracker[[#This Row],[Start Date]]</f>
        <v>10:12:00.00100105069577850</v>
      </c>
      <c r="F64" s="3" t="d">
        <v>PT0H1M0.000S</v>
      </c>
      <c r="G6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2021-02-18T10:13:00.00100124627351925</v>
      </c>
      <c r="H64" s="4" t="s">
        <v>106</v>
      </c>
      <c r="I64" s="4" t="s">
        <v>28</v>
      </c>
      <c r="J64" s="4" t="s">
        <v>63</v>
      </c>
      <c r="K64" s="6" t="s">
        <v>30</v>
      </c>
      <c r="L64" s="52" t="s">
        <v>107</v>
      </c>
      <c r="M64" s="4"/>
    </row>
    <row r="65" spans="1:13" ht="48" x14ac:dyDescent="0.2">
      <c r="A65" s="24">
        <v>30</v>
      </c>
      <c r="B65" s="50" t="s">
        <v>84</v>
      </c>
      <c r="C65" s="51">
        <v>29</v>
      </c>
      <c r="D65" s="46" t="d">
        <f>FLOOR(VLOOKUP(tbl__tracker[[#This Row],[Predecessor]],tbl__tracker[],7,FALSE),1)</f>
        <v>2021-02-18</v>
      </c>
      <c r="E65" s="45" t="d">
        <f>VLOOKUP(tbl__tracker[[#This Row],[Predecessor]],tbl__tracker[],7,FALSE)-tbl__tracker[[#This Row],[Start Date]]</f>
        <v>10:13:00.00100124627351925</v>
      </c>
      <c r="F65" s="3" t="d">
        <v>PT0H1M0.000S</v>
      </c>
      <c r="G6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2021-02-18T10:14:00.0010014418512600</v>
      </c>
      <c r="H65" s="4" t="str">
        <f>"In a new browser window, pre-fill CloudFlare form to create new mapping between '" &amp; ref__url__live_site&amp;"' and '" &amp; ref__url__prod_arctic&amp;"'."</f>
        <v>In a new browser window, pre-fill CloudFlare form to create new mapping between '&lt;sitename&gt;' and 'prod.arctic.novartis.com/biome'.</v>
      </c>
      <c r="I65" s="4" t="s">
        <v>28</v>
      </c>
      <c r="J65" s="4" t="s">
        <v>63</v>
      </c>
      <c r="K65" s="6" t="s">
        <v>30</v>
      </c>
      <c r="L65" s="5" t="s">
        <v>107</v>
      </c>
      <c r="M65" s="4"/>
    </row>
    <row r="66" spans="1:13" ht="32" x14ac:dyDescent="0.2">
      <c r="A66" s="24">
        <v>31</v>
      </c>
      <c r="B66" s="50" t="s">
        <v>84</v>
      </c>
      <c r="C66" s="51">
        <v>30</v>
      </c>
      <c r="D66" s="46" t="d">
        <f>FLOOR(VLOOKUP(tbl__tracker[[#This Row],[Predecessor]],tbl__tracker[],7,FALSE),1)</f>
        <v>2021-02-18</v>
      </c>
      <c r="E66" s="45" t="d">
        <f>VLOOKUP(tbl__tracker[[#This Row],[Predecessor]],tbl__tracker[],7,FALSE)-tbl__tracker[[#This Row],[Start Date]]</f>
        <v>10:14:00.0010014418512600</v>
      </c>
      <c r="F66" s="3" t="d">
        <v>PT0H2M0.000S</v>
      </c>
      <c r="G6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2021-02-18T10:16:00.00100120436400</v>
      </c>
      <c r="H66" s="4" t="str">
        <f>"In a new browser window, pre-fill CloudFlare form to create rule to redirect traffic from '"&amp;ref__url__arctic_subfloder&amp;"/xxx' to '/xxx'"</f>
        <v>In a new browser window, pre-fill CloudFlare form to create rule to redirect traffic from '/biome/xxx' to '/xxx'</v>
      </c>
      <c r="I66" s="4" t="s">
        <v>28</v>
      </c>
      <c r="J66" s="4" t="s">
        <v>63</v>
      </c>
      <c r="K66" s="6" t="s">
        <v>30</v>
      </c>
      <c r="L66" s="5"/>
      <c r="M66" s="4"/>
    </row>
    <row r="67" spans="1:13" ht="32" x14ac:dyDescent="0.2">
      <c r="A67" s="24">
        <v>38</v>
      </c>
      <c r="B67" s="50" t="s">
        <v>84</v>
      </c>
      <c r="C67" s="51">
        <v>31</v>
      </c>
      <c r="D67" s="46" t="d">
        <f>FLOOR(VLOOKUP(tbl__tracker[[#This Row],[Predecessor]],tbl__tracker[],7,FALSE),1)</f>
        <v>2021-02-18</v>
      </c>
      <c r="E67" s="45" t="d">
        <f>VLOOKUP(tbl__tracker[[#This Row],[Predecessor]],tbl__tracker[],7,FALSE)-tbl__tracker[[#This Row],[Start Date]]</f>
        <v>10:16:00.00100120436400</v>
      </c>
      <c r="F67" s="3" t="d">
        <v>PT0H1M0.000S</v>
      </c>
      <c r="G6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2021-02-18T10:17:00.00100139994174075</v>
      </c>
      <c r="H67" s="4" t="str">
        <f>"Open CloudFlare Window to disable relevant exisiting legacy redirect rules on '" &amp; ref__url__live_site&amp;"' (Beluga)."</f>
        <v>Open CloudFlare Window to disable relevant exisiting legacy redirect rules on '&lt;sitename&gt;' (Beluga).</v>
      </c>
      <c r="I67" s="4" t="s">
        <v>28</v>
      </c>
      <c r="J67" s="4" t="s">
        <v>63</v>
      </c>
      <c r="K67" s="6" t="s">
        <v>30</v>
      </c>
      <c r="L67" s="5"/>
      <c r="M67" s="4"/>
    </row>
    <row r="68" spans="1:13" ht="16" x14ac:dyDescent="0.2">
      <c r="A68" s="24">
        <v>32</v>
      </c>
      <c r="B68" s="50" t="s">
        <v>84</v>
      </c>
      <c r="C68" s="51">
        <v>38</v>
      </c>
      <c r="D68" s="46" t="d">
        <f>FLOOR(VLOOKUP(tbl__tracker[[#This Row],[Predecessor]],tbl__tracker[],7,FALSE),1)</f>
        <v>2021-02-18</v>
      </c>
      <c r="E68" s="45" t="d">
        <f>VLOOKUP(tbl__tracker[[#This Row],[Predecessor]],tbl__tracker[],7,FALSE)-tbl__tracker[[#This Row],[Start Date]]</f>
        <v>10:17:00.00100139994174075</v>
      </c>
      <c r="F68" s="3" t="d">
        <v>PT0H2M0.000S</v>
      </c>
      <c r="G6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2021-02-18T10:19:00.001001162454486150</v>
      </c>
      <c r="H68" s="4" t="str">
        <f>"Disable shield on '"&amp;ref__url__prod_arctic&amp;"'"</f>
        <v>Disable shield on 'prod.arctic.novartis.com/biome'</v>
      </c>
      <c r="I68" s="4" t="s">
        <v>40</v>
      </c>
      <c r="J68" s="4" t="s">
        <v>63</v>
      </c>
      <c r="K68" s="6" t="s">
        <v>30</v>
      </c>
      <c r="L68" s="5"/>
      <c r="M68" s="4"/>
    </row>
    <row r="69" spans="1:13" ht="16" x14ac:dyDescent="0.2">
      <c r="A69" s="24">
        <v>33</v>
      </c>
      <c r="B69" s="50" t="s">
        <v>84</v>
      </c>
      <c r="C69" s="51">
        <v>32</v>
      </c>
      <c r="D69" s="46" t="d">
        <f>FLOOR(VLOOKUP(tbl__tracker[[#This Row],[Predecessor]],tbl__tracker[],7,FALSE),1)</f>
        <v>2021-02-18</v>
      </c>
      <c r="E69" s="45" t="d">
        <f>VLOOKUP(tbl__tracker[[#This Row],[Predecessor]],tbl__tracker[],7,FALSE)-tbl__tracker[[#This Row],[Start Date]]</f>
        <v>10:19:00.001001162454486150</v>
      </c>
      <c r="F69" s="3" t="d">
        <v>PT0H0M5.000S</v>
      </c>
      <c r="G6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2021-02-18T10:19:05.001001073978841300</v>
      </c>
      <c r="H69" s="4" t="s">
        <v>106</v>
      </c>
      <c r="I69" s="4" t="s">
        <v>28</v>
      </c>
      <c r="J69" s="4" t="s">
        <v>63</v>
      </c>
      <c r="K69" s="6" t="s">
        <v>30</v>
      </c>
      <c r="L69" s="5"/>
      <c r="M69" s="4"/>
    </row>
    <row r="70" spans="1:13" ht="48" x14ac:dyDescent="0.2">
      <c r="A70" s="24">
        <v>34</v>
      </c>
      <c r="B70" s="50" t="s">
        <v>84</v>
      </c>
      <c r="C70" s="51">
        <v>33</v>
      </c>
      <c r="D70" s="46" t="d">
        <f>FLOOR(VLOOKUP(tbl__tracker[[#This Row],[Predecessor]],tbl__tracker[],7,FALSE),1)</f>
        <v>2021-02-18</v>
      </c>
      <c r="E70" s="45" t="d">
        <f>VLOOKUP(tbl__tracker[[#This Row],[Predecessor]],tbl__tracker[],7,FALSE)-tbl__tracker[[#This Row],[Start Date]]</f>
        <v>10:19:05.001001073978841300</v>
      </c>
      <c r="F70" s="3" t="d">
        <v>PT0H0M5.000S</v>
      </c>
      <c r="G7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2021-02-18T10:19:10.001000985503196450</v>
      </c>
      <c r="H70" s="4" t="str">
        <f>"Submit pre-filled CloudFlare form to create new mapping between '" &amp; ref__url__live_site&amp;"' and '" &amp; ref__url__prod_arctic&amp;"'."</f>
        <v>Submit pre-filled CloudFlare form to create new mapping between '&lt;sitename&gt;' and 'prod.arctic.novartis.com/biome'.</v>
      </c>
      <c r="I70" s="4" t="s">
        <v>28</v>
      </c>
      <c r="J70" s="4" t="s">
        <v>63</v>
      </c>
      <c r="K70" s="6" t="s">
        <v>30</v>
      </c>
      <c r="L70" s="5"/>
      <c r="M70" s="4"/>
    </row>
    <row r="71" spans="1:13" ht="32" x14ac:dyDescent="0.2">
      <c r="A71" s="24">
        <v>35</v>
      </c>
      <c r="B71" s="50" t="s">
        <v>84</v>
      </c>
      <c r="C71" s="51">
        <v>34</v>
      </c>
      <c r="D71" s="46" t="d">
        <f>FLOOR(VLOOKUP(tbl__tracker[[#This Row],[Predecessor]],tbl__tracker[],7,FALSE),1)</f>
        <v>2021-02-18</v>
      </c>
      <c r="E71" s="45" t="d">
        <f>VLOOKUP(tbl__tracker[[#This Row],[Predecessor]],tbl__tracker[],7,FALSE)-tbl__tracker[[#This Row],[Start Date]]</f>
        <v>10:19:10.001000985503196450</v>
      </c>
      <c r="F71" s="3" t="d">
        <v>PT0H0M5.000S</v>
      </c>
      <c r="G7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2021-02-18T10:19:15.001000897027552275</v>
      </c>
      <c r="H71" s="4" t="str">
        <f>"Submit pre-filled CloudFlare form to create rule to redirect traffic from '"&amp;ref__url__arctic_subfloder&amp;"/xxx' to '/xxx'"</f>
        <v>Submit pre-filled CloudFlare form to create rule to redirect traffic from '/biome/xxx' to '/xxx'</v>
      </c>
      <c r="I71" s="4" t="s">
        <v>28</v>
      </c>
      <c r="J71" s="4" t="s">
        <v>63</v>
      </c>
      <c r="K71" s="6" t="s">
        <v>30</v>
      </c>
      <c r="L71" s="5"/>
      <c r="M71" s="4"/>
    </row>
    <row r="72" spans="1:13" ht="32" x14ac:dyDescent="0.2">
      <c r="A72" s="24">
        <v>37</v>
      </c>
      <c r="B72" s="50" t="s">
        <v>84</v>
      </c>
      <c r="C72" s="51">
        <v>35</v>
      </c>
      <c r="D72" s="46" t="d">
        <f>FLOOR(VLOOKUP(tbl__tracker[[#This Row],[Predecessor]],tbl__tracker[],7,FALSE),1)</f>
        <v>2021-02-18</v>
      </c>
      <c r="E72" s="45" t="d">
        <f>VLOOKUP(tbl__tracker[[#This Row],[Predecessor]],tbl__tracker[],7,FALSE)-tbl__tracker[[#This Row],[Start Date]]</f>
        <v>10:19:15.001000897027552275</v>
      </c>
      <c r="F72" s="3" t="d">
        <v>PT0H0M45.000S</v>
      </c>
      <c r="G7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2021-02-18T10:20:00.00100072938948675</v>
      </c>
      <c r="H72" s="4" t="str">
        <f>"Disable necessary redirect rules from CloudFlare relate to the legacy '" &amp; ref__url__live_site &amp;"' site on Beluga"</f>
        <v>Disable necessary redirect rules from CloudFlare relate to the legacy '&lt;sitename&gt;' site on Beluga</v>
      </c>
      <c r="I72" s="4" t="s">
        <v>40</v>
      </c>
      <c r="J72" s="4" t="s">
        <v>63</v>
      </c>
      <c r="K72" s="6" t="s">
        <v>30</v>
      </c>
      <c r="L72" s="5"/>
      <c r="M72" s="4"/>
    </row>
    <row r="73" spans="1:13" ht="16" x14ac:dyDescent="0.2">
      <c r="A73" s="24">
        <v>36</v>
      </c>
      <c r="B73" s="50" t="s">
        <v>84</v>
      </c>
      <c r="C73" s="51">
        <v>37</v>
      </c>
      <c r="D73" s="46" t="d">
        <f>FLOOR(VLOOKUP(tbl__tracker[[#This Row],[Predecessor]],tbl__tracker[],7,FALSE),1)</f>
        <v>2021-02-18</v>
      </c>
      <c r="E73" s="45" t="d">
        <f>VLOOKUP(tbl__tracker[[#This Row],[Predecessor]],tbl__tracker[],7,FALSE)-tbl__tracker[[#This Row],[Start Date]]</f>
        <v>10:20:00.00100072938948675</v>
      </c>
      <c r="F73" s="3" t="d">
        <v>PT0H2M0.000S</v>
      </c>
      <c r="G7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2021-02-18T10:22:00.00100049190223350</v>
      </c>
      <c r="H73" s="4" t="s">
        <v>108</v>
      </c>
      <c r="I73" s="4" t="s">
        <v>28</v>
      </c>
      <c r="J73" s="4" t="s">
        <v>63</v>
      </c>
      <c r="K73" s="6" t="s">
        <v>30</v>
      </c>
      <c r="L73" s="53"/>
      <c r="M73" s="4" t="s">
        <v>109</v>
      </c>
    </row>
    <row r="74" spans="1:13" ht="32" x14ac:dyDescent="0.2">
      <c r="A74" s="24">
        <v>39</v>
      </c>
      <c r="B74" s="50" t="s">
        <v>84</v>
      </c>
      <c r="C74" s="51">
        <v>36</v>
      </c>
      <c r="D74" s="46" t="d">
        <f>FLOOR(VLOOKUP(tbl__tracker[[#This Row],[Predecessor]],tbl__tracker[],7,FALSE),1)</f>
        <v>2021-02-18</v>
      </c>
      <c r="E74" s="45" t="d">
        <f>VLOOKUP(tbl__tracker[[#This Row],[Predecessor]],tbl__tracker[],7,FALSE)-tbl__tracker[[#This Row],[Start Date]]</f>
        <v>10:22:00.00100049190223350</v>
      </c>
      <c r="F74" s="3" t="d">
        <v>PT0H1M0.000S</v>
      </c>
      <c r="G7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2021-02-18T10:23:00.00100068747997425</v>
      </c>
      <c r="H74" s="4" t="str">
        <f>"Validate that the new site is live under the url '" &amp;ref__url__live_site&amp;"'"</f>
        <v>Validate that the new site is live under the url '&lt;sitename&gt;'</v>
      </c>
      <c r="I74" s="4" t="s">
        <v>40</v>
      </c>
      <c r="J74" s="4" t="s">
        <v>29</v>
      </c>
      <c r="K74" s="6" t="s">
        <v>30</v>
      </c>
      <c r="L74" s="5"/>
      <c r="M74" s="4"/>
    </row>
    <row r="75" spans="1:13" ht="32" x14ac:dyDescent="0.2">
      <c r="A75" s="24">
        <v>44</v>
      </c>
      <c r="B75" s="50" t="s">
        <v>84</v>
      </c>
      <c r="C75" s="51">
        <v>39</v>
      </c>
      <c r="D75" s="46" t="d">
        <f>FLOOR(VLOOKUP(tbl__tracker[[#This Row],[Predecessor]],tbl__tracker[],7,FALSE),1)</f>
        <v>2021-02-18</v>
      </c>
      <c r="E75" s="45" t="d">
        <f>VLOOKUP(tbl__tracker[[#This Row],[Predecessor]],tbl__tracker[],7,FALSE)-tbl__tracker[[#This Row],[Start Date]]</f>
        <v>10:23:00.00100068747997425</v>
      </c>
      <c r="F75" s="3" t="d">
        <v>PT0H2M0.000S</v>
      </c>
      <c r="G7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2021-02-18T10:25:00.00100044999271425</v>
      </c>
      <c r="H75" s="4" t="s">
        <v>110</v>
      </c>
      <c r="I75" s="4" t="s">
        <v>40</v>
      </c>
      <c r="J75" s="4" t="s">
        <v>111</v>
      </c>
      <c r="K75" s="6" t="s">
        <v>30</v>
      </c>
      <c r="L75" s="5"/>
      <c r="M75" s="4"/>
    </row>
    <row r="76" spans="1:13" ht="32" x14ac:dyDescent="0.2">
      <c r="A76" s="24">
        <v>47</v>
      </c>
      <c r="B76" s="50" t="s">
        <v>84</v>
      </c>
      <c r="C76" s="51">
        <v>39</v>
      </c>
      <c r="D76" s="46" t="d">
        <f>FLOOR(VLOOKUP(tbl__tracker[[#This Row],[Predecessor]],tbl__tracker[],7,FALSE),1)</f>
        <v>2021-02-18</v>
      </c>
      <c r="E76" s="45" t="d">
        <f>VLOOKUP(tbl__tracker[[#This Row],[Predecessor]],tbl__tracker[],7,FALSE)-tbl__tracker[[#This Row],[Start Date]]</f>
        <v>10:23:00.00100068747997425</v>
      </c>
      <c r="F76" s="3" t="d">
        <v>PT0H15M0.000S</v>
      </c>
      <c r="G7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2021-02-18T10:38:00.00100047793239150</v>
      </c>
      <c r="H76" s="4" t="s">
        <v>112</v>
      </c>
      <c r="I76" s="4" t="s">
        <v>40</v>
      </c>
      <c r="J76" s="4" t="s">
        <v>111</v>
      </c>
      <c r="K76" s="6" t="s">
        <v>30</v>
      </c>
      <c r="L76" s="5"/>
      <c r="M76" s="4"/>
    </row>
    <row r="77" spans="1:13" ht="32" x14ac:dyDescent="0.2">
      <c r="A77" s="24">
        <v>40</v>
      </c>
      <c r="B77" s="50" t="s">
        <v>84</v>
      </c>
      <c r="C77" s="51">
        <v>47</v>
      </c>
      <c r="D77" s="46" t="d">
        <f>FLOOR(VLOOKUP(tbl__tracker[[#This Row],[Predecessor]],tbl__tracker[],7,FALSE),1)</f>
        <v>2021-02-18</v>
      </c>
      <c r="E77" s="45" t="d">
        <f>VLOOKUP(tbl__tracker[[#This Row],[Predecessor]],tbl__tracker[],7,FALSE)-tbl__tracker[[#This Row],[Start Date]]</f>
        <v>10:38:00.00100047793239150</v>
      </c>
      <c r="F77" s="3" t="d">
        <v>PT0H10M0.000S</v>
      </c>
      <c r="G7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2021-02-18T10:48:00.00100054778158800</v>
      </c>
      <c r="H77" s="4" t="str">
        <f>"Perform a visual check, navigating through the pages of '"&amp;ref__url__live_site&amp;"' to ensure that everything looks OK"</f>
        <v>Perform a visual check, navigating through the pages of '&lt;sitename&gt;' to ensure that everything looks OK</v>
      </c>
      <c r="I77" s="4" t="s">
        <v>40</v>
      </c>
      <c r="J77" s="4" t="s">
        <v>72</v>
      </c>
      <c r="K77" s="6" t="s">
        <v>30</v>
      </c>
      <c r="L77" s="5"/>
      <c r="M77" s="4"/>
    </row>
    <row r="78" spans="1:13" ht="32" x14ac:dyDescent="0.2">
      <c r="A78" s="24">
        <v>41</v>
      </c>
      <c r="B78" s="50" t="s">
        <v>84</v>
      </c>
      <c r="C78" s="51">
        <v>40</v>
      </c>
      <c r="D78" s="46" t="d">
        <f>FLOOR(VLOOKUP(tbl__tracker[[#This Row],[Predecessor]],tbl__tracker[],7,FALSE),1)</f>
        <v>2021-02-18</v>
      </c>
      <c r="E78" s="45" t="d">
        <f>VLOOKUP(tbl__tracker[[#This Row],[Predecessor]],tbl__tracker[],7,FALSE)-tbl__tracker[[#This Row],[Start Date]]</f>
        <v>10:48:00.00100054778158800</v>
      </c>
      <c r="F78" s="3" t="d">
        <v>PT0H1M0.000S</v>
      </c>
      <c r="G7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2021-02-18T10:49:00.00100074335932875</v>
      </c>
      <c r="H78" s="4" t="str">
        <f>"Ensure that SSL certificates for '"&amp;ref__url__live_site&amp;"' are correct - browser shows a full lock next to the URL field"</f>
        <v>Ensure that SSL certificates for '&lt;sitename&gt;' are correct - browser shows a full lock next to the URL field</v>
      </c>
      <c r="I78" s="4" t="s">
        <v>40</v>
      </c>
      <c r="J78" s="4" t="s">
        <v>111</v>
      </c>
      <c r="K78" s="6" t="s">
        <v>30</v>
      </c>
      <c r="L78" s="5"/>
      <c r="M78" s="4"/>
    </row>
    <row r="79" spans="1:13" ht="32" x14ac:dyDescent="0.2">
      <c r="A79" s="24">
        <v>48</v>
      </c>
      <c r="B79" s="50" t="s">
        <v>84</v>
      </c>
      <c r="C79" s="51">
        <v>40</v>
      </c>
      <c r="D79" s="46" t="d">
        <f>FLOOR(VLOOKUP(tbl__tracker[[#This Row],[Predecessor]],tbl__tracker[],7,FALSE),1)</f>
        <v>2021-02-18</v>
      </c>
      <c r="E79" s="45" t="d">
        <f>VLOOKUP(tbl__tracker[[#This Row],[Predecessor]],tbl__tracker[],7,FALSE)-tbl__tracker[[#This Row],[Start Date]]</f>
        <v>10:48:00.00100054778158800</v>
      </c>
      <c r="F79" s="3" t="d">
        <v>PT0H3M0.000S</v>
      </c>
      <c r="G7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2021-02-18T10:51:00.00100050587206875</v>
      </c>
      <c r="H79" s="4" t="s">
        <v>113</v>
      </c>
      <c r="I79" s="4" t="s">
        <v>40</v>
      </c>
      <c r="J79" s="4" t="s">
        <v>111</v>
      </c>
      <c r="K79" s="6" t="s">
        <v>30</v>
      </c>
      <c r="L79" s="5"/>
      <c r="M79" s="4"/>
    </row>
    <row r="80" spans="1:13" ht="16" x14ac:dyDescent="0.2">
      <c r="A80" s="24">
        <v>45</v>
      </c>
      <c r="B80" s="50" t="s">
        <v>84</v>
      </c>
      <c r="C80" s="51">
        <v>40</v>
      </c>
      <c r="D80" s="46" t="d">
        <f>FLOOR(VLOOKUP(tbl__tracker[[#This Row],[Predecessor]],tbl__tracker[],7,FALSE),1)</f>
        <v>2021-02-18</v>
      </c>
      <c r="E80" s="45" t="d">
        <f>VLOOKUP(tbl__tracker[[#This Row],[Predecessor]],tbl__tracker[],7,FALSE)-tbl__tracker[[#This Row],[Start Date]]</f>
        <v>10:48:00.00100054778158800</v>
      </c>
      <c r="F80" s="3" t="d">
        <v>PT0H30M0.000S</v>
      </c>
      <c r="G8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2021-02-18T11:18:00.00100075732916400</v>
      </c>
      <c r="H80" s="4" t="str">
        <f>"Run Link check against live environnment '"&amp;ref__url__live_site&amp;"'"</f>
        <v>Run Link check against live environnment '&lt;sitename&gt;'</v>
      </c>
      <c r="I80" s="4" t="s">
        <v>40</v>
      </c>
      <c r="J80" s="4" t="s">
        <v>43</v>
      </c>
      <c r="K80" s="6" t="s">
        <v>30</v>
      </c>
      <c r="L80" s="5" t="s">
        <v>114</v>
      </c>
      <c r="M80" s="4"/>
    </row>
    <row r="81" spans="1:13" ht="32" x14ac:dyDescent="0.2">
      <c r="A81" s="24">
        <v>42</v>
      </c>
      <c r="B81" s="50" t="s">
        <v>84</v>
      </c>
      <c r="C81" s="51">
        <v>41</v>
      </c>
      <c r="D81" s="46" t="d">
        <f>FLOOR(VLOOKUP(tbl__tracker[[#This Row],[Predecessor]],tbl__tracker[],7,FALSE),1)</f>
        <v>2021-02-18</v>
      </c>
      <c r="E81" s="45" t="d">
        <f>VLOOKUP(tbl__tracker[[#This Row],[Predecessor]],tbl__tracker[],7,FALSE)-tbl__tracker[[#This Row],[Start Date]]</f>
        <v>10:49:00.00100074335932875</v>
      </c>
      <c r="F81" s="3" t="d">
        <v>PT0H1M0.000S</v>
      </c>
      <c r="G8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2021-02-18T10:50:00.00100093893706950</v>
      </c>
      <c r="H81" s="4" t="s">
        <v>115</v>
      </c>
      <c r="I81" s="4" t="s">
        <v>40</v>
      </c>
      <c r="J81" s="4" t="s">
        <v>111</v>
      </c>
      <c r="K81" s="6" t="s">
        <v>30</v>
      </c>
      <c r="L81" s="5"/>
      <c r="M81" s="4"/>
    </row>
    <row r="82" spans="1:13" ht="32" x14ac:dyDescent="0.2">
      <c r="A82" s="24">
        <v>50</v>
      </c>
      <c r="B82" s="50" t="s">
        <v>84</v>
      </c>
      <c r="C82" s="51">
        <v>48</v>
      </c>
      <c r="D82" s="46" t="d">
        <f>FLOOR(VLOOKUP(tbl__tracker[[#This Row],[Predecessor]],tbl__tracker[],7,FALSE),1)</f>
        <v>2021-02-18</v>
      </c>
      <c r="E82" s="45" t="d">
        <f>VLOOKUP(tbl__tracker[[#This Row],[Predecessor]],tbl__tracker[],7,FALSE)-tbl__tracker[[#This Row],[Start Date]]</f>
        <v>10:51:00.00100050587206875</v>
      </c>
      <c r="F82" s="3" t="d">
        <v>PT0H3M0.000S</v>
      </c>
      <c r="G8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2021-02-18T10:51:00.00100050587206875</v>
      </c>
      <c r="H82" s="4" t="s">
        <v>116</v>
      </c>
      <c r="I82" s="4" t="s">
        <v>40</v>
      </c>
      <c r="J82" s="4" t="s">
        <v>111</v>
      </c>
      <c r="K82" s="6" t="s">
        <v>58</v>
      </c>
      <c r="L82" s="5"/>
      <c r="M82" s="4"/>
    </row>
    <row r="83" spans="1:13" ht="32" x14ac:dyDescent="0.2">
      <c r="A83" s="24">
        <v>51</v>
      </c>
      <c r="B83" s="50" t="s">
        <v>84</v>
      </c>
      <c r="C83" s="51">
        <v>50</v>
      </c>
      <c r="D83" s="46" t="d">
        <f>FLOOR(VLOOKUP(tbl__tracker[[#This Row],[Predecessor]],tbl__tracker[],7,FALSE),1)</f>
        <v>2021-02-18</v>
      </c>
      <c r="E83" s="45" t="d">
        <f>VLOOKUP(tbl__tracker[[#This Row],[Predecessor]],tbl__tracker[],7,FALSE)-tbl__tracker[[#This Row],[Start Date]]</f>
        <v>10:51:00.00100050587206875</v>
      </c>
      <c r="F83" s="3" t="d">
        <v>PT0H3M0.000S</v>
      </c>
      <c r="G8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2021-02-18T10:51:00.00100050587206875</v>
      </c>
      <c r="H83" s="4" t="s">
        <v>117</v>
      </c>
      <c r="I83" s="4" t="s">
        <v>40</v>
      </c>
      <c r="J83" s="4" t="s">
        <v>111</v>
      </c>
      <c r="K83" s="6" t="s">
        <v>58</v>
      </c>
      <c r="L83" s="5"/>
      <c r="M83" s="4"/>
    </row>
    <row r="84" spans="1:13" ht="32" x14ac:dyDescent="0.2">
      <c r="A84" s="24">
        <v>46</v>
      </c>
      <c r="B84" s="50" t="s">
        <v>84</v>
      </c>
      <c r="C84" s="51">
        <v>51</v>
      </c>
      <c r="D84" s="46" t="d">
        <f>FLOOR(VLOOKUP(tbl__tracker[[#This Row],[Predecessor]],tbl__tracker[],7,FALSE),1)</f>
        <v>2021-02-18</v>
      </c>
      <c r="E84" s="45" t="d">
        <f>VLOOKUP(tbl__tracker[[#This Row],[Predecessor]],tbl__tracker[],7,FALSE)-tbl__tracker[[#This Row],[Start Date]]</f>
        <v>10:51:00.00100050587206875</v>
      </c>
      <c r="F84" s="3" t="d">
        <v>PT0H5M0.000S</v>
      </c>
      <c r="G8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2021-02-18T10:56:00.00100022647529625</v>
      </c>
      <c r="H84" s="4" t="s">
        <v>118</v>
      </c>
      <c r="I84" s="4" t="s">
        <v>40</v>
      </c>
      <c r="J84" s="4" t="s">
        <v>111</v>
      </c>
      <c r="K84" s="6" t="s">
        <v>30</v>
      </c>
      <c r="L84" s="5"/>
      <c r="M84" s="4"/>
    </row>
    <row r="85" spans="1:13" ht="32" x14ac:dyDescent="0.2">
      <c r="A85" s="24">
        <v>15</v>
      </c>
      <c r="B85" s="50" t="s">
        <v>84</v>
      </c>
      <c r="C85" s="51">
        <v>46</v>
      </c>
      <c r="D85" s="46" t="d">
        <f>FLOOR(VLOOKUP(tbl__tracker[[#This Row],[Predecessor]],tbl__tracker[],7,FALSE),1)</f>
        <v>2021-02-18</v>
      </c>
      <c r="E85" s="45" t="d">
        <f>VLOOKUP(tbl__tracker[[#This Row],[Predecessor]],tbl__tracker[],7,FALSE)-tbl__tracker[[#This Row],[Start Date]]</f>
        <v>10:56:00.00100022647529625</v>
      </c>
      <c r="F85" s="3" t="d">
        <v>PT0H15M0.000S</v>
      </c>
      <c r="G8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2021-02-18T11:11:00.00100001692772025</v>
      </c>
      <c r="H85" s="4" t="s">
        <v>119</v>
      </c>
      <c r="I85" s="4" t="s">
        <v>28</v>
      </c>
      <c r="J85" s="4" t="s">
        <v>72</v>
      </c>
      <c r="K85" s="6" t="s">
        <v>30</v>
      </c>
      <c r="L85" s="5"/>
      <c r="M85" s="4"/>
    </row>
    <row r="86" spans="1:13" ht="16" x14ac:dyDescent="0.2">
      <c r="A86" s="24">
        <v>14</v>
      </c>
      <c r="B86" s="50" t="s">
        <v>84</v>
      </c>
      <c r="C86" s="51">
        <v>15</v>
      </c>
      <c r="D86" s="46" t="d">
        <f>FLOOR(VLOOKUP(tbl__tracker[[#This Row],[Predecessor]],tbl__tracker[],7,FALSE),1)</f>
        <v>2021-02-18</v>
      </c>
      <c r="E86" s="45" t="d">
        <f>VLOOKUP(tbl__tracker[[#This Row],[Predecessor]],tbl__tracker[],7,FALSE)-tbl__tracker[[#This Row],[Start Date]]</f>
        <v>11:11:00.00100001692772025</v>
      </c>
      <c r="F86" s="3" t="d">
        <v>PT0H3M0.000S</v>
      </c>
      <c r="G8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2021-02-18T11:14:00.00099997501820100</v>
      </c>
      <c r="H86" s="4" t="s">
        <v>120</v>
      </c>
      <c r="I86" s="4" t="s">
        <v>40</v>
      </c>
      <c r="J86" s="4" t="s">
        <v>103</v>
      </c>
      <c r="K86" s="6" t="s">
        <v>30</v>
      </c>
      <c r="L86" s="5"/>
      <c r="M86" s="4"/>
    </row>
    <row r="87" spans="1:13" ht="32" x14ac:dyDescent="0.2">
      <c r="A87" s="24">
        <v>52</v>
      </c>
      <c r="B87" s="50" t="s">
        <v>84</v>
      </c>
      <c r="C87" s="51">
        <v>14</v>
      </c>
      <c r="D87" s="46" t="d">
        <f>FLOOR(VLOOKUP(tbl__tracker[[#This Row],[Predecessor]],tbl__tracker[],7,FALSE),1)</f>
        <v>2021-02-18</v>
      </c>
      <c r="E87" s="45" t="d">
        <f>VLOOKUP(tbl__tracker[[#This Row],[Predecessor]],tbl__tracker[],7,FALSE)-tbl__tracker[[#This Row],[Start Date]]</f>
        <v>11:14:00.00099997501820100</v>
      </c>
      <c r="F87" s="3" t="d">
        <v>PT0H5M0.000S</v>
      </c>
      <c r="G8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2021-02-18T11:14:00.00099997501820100</v>
      </c>
      <c r="H87" s="4" t="s">
        <v>121</v>
      </c>
      <c r="I87" s="4" t="s">
        <v>40</v>
      </c>
      <c r="J87" s="4" t="s">
        <v>111</v>
      </c>
      <c r="K87" s="6" t="s">
        <v>58</v>
      </c>
      <c r="L87" s="5"/>
      <c r="M87" s="4"/>
    </row>
    <row r="88" spans="1:13" ht="16" x14ac:dyDescent="0.2">
      <c r="A88" s="24">
        <v>9</v>
      </c>
      <c r="B88" s="50" t="s">
        <v>84</v>
      </c>
      <c r="C88" s="51">
        <v>52</v>
      </c>
      <c r="D88" s="46" t="d">
        <f>FLOOR(VLOOKUP(tbl__tracker[[#This Row],[Predecessor]],tbl__tracker[],7,FALSE),1)</f>
        <v>2021-02-18</v>
      </c>
      <c r="E88" s="45" t="d">
        <f>VLOOKUP(tbl__tracker[[#This Row],[Predecessor]],tbl__tracker[],7,FALSE)-tbl__tracker[[#This Row],[Start Date]]</f>
        <v>11:14:00.00099997501820100</v>
      </c>
      <c r="F88" s="3" t="d">
        <v>PT0H0M0.001S</v>
      </c>
      <c r="G88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2021-02-18T11:14:00.00200014561414950</v>
      </c>
      <c r="H88" s="7" t="s">
        <v>122</v>
      </c>
      <c r="I88" s="4" t="s">
        <v>28</v>
      </c>
      <c r="J88" s="4" t="s">
        <v>43</v>
      </c>
      <c r="K88" s="6" t="s">
        <v>30</v>
      </c>
      <c r="L88" s="5"/>
      <c r="M88" s="4"/>
    </row>
    <row r="89" spans="1:13" ht="48" x14ac:dyDescent="0.2">
      <c r="A89" s="24">
        <v>43</v>
      </c>
      <c r="B89" s="50" t="s">
        <v>84</v>
      </c>
      <c r="C89" s="51">
        <v>9</v>
      </c>
      <c r="D89" s="46" t="d">
        <f>FLOOR(VLOOKUP(tbl__tracker[[#This Row],[Predecessor]],tbl__tracker[],7,FALSE),1)</f>
        <v>2021-02-18</v>
      </c>
      <c r="E89" s="45" t="d">
        <f>VLOOKUP(tbl__tracker[[#This Row],[Predecessor]],tbl__tracker[],7,FALSE)-tbl__tracker[[#This Row],[Start Date]]</f>
        <v>11:14:00.00200014561414950</v>
      </c>
      <c r="F89" s="3" t="d">
        <v>PT0H3M0.000S</v>
      </c>
      <c r="G89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2021-02-18T11:17:00.00200010370463025</v>
      </c>
      <c r="H89" s="4" t="str">
        <f>"Request OneTrust team to re-scan '"&amp;ref__url__live_site&amp;"' for new cookie categorization by sending email to operations.onetrust@novartis.com"</f>
        <v>Request OneTrust team to re-scan '&lt;sitename&gt;' for new cookie categorization by sending email to operations.onetrust@novartis.com</v>
      </c>
      <c r="I89" s="4" t="s">
        <v>40</v>
      </c>
      <c r="J89" s="4" t="s">
        <v>43</v>
      </c>
      <c r="K89" s="6" t="s">
        <v>30</v>
      </c>
      <c r="L89" s="5"/>
      <c r="M89" s="4"/>
    </row>
    <row r="90" spans="1:13" ht="32" x14ac:dyDescent="0.2">
      <c r="A90" s="24">
        <v>82</v>
      </c>
      <c r="B90" s="50" t="s">
        <v>84</v>
      </c>
      <c r="C90" s="51">
        <v>9</v>
      </c>
      <c r="D90" s="46" t="d">
        <f>IFERROR(FLOOR(VLOOKUP(tbl__tracker[[#This Row],[Predecessor]],tbl__tracker[],7,FALSE),1),"-")</f>
        <v>2021-02-18</v>
      </c>
      <c r="E90" s="45" t="d">
        <f>IFERROR(VLOOKUP(tbl__tracker[[#This Row],[Predecessor]],tbl__tracker[],7,FALSE)-tbl__tracker[[#This Row],[Start Date]],"-")</f>
        <v>11:14:00.00200014561414950</v>
      </c>
      <c r="F90" s="3" t="d">
        <v>PT0H15M0.000S</v>
      </c>
      <c r="G90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2021-02-18T11:29:00.00199993606656675</v>
      </c>
      <c r="H90" s="4" t="s">
        <v>123</v>
      </c>
      <c r="I90" s="4" t="s">
        <v>40</v>
      </c>
      <c r="J90" s="4" t="s">
        <v>124</v>
      </c>
      <c r="K90" s="6" t="s">
        <v>30</v>
      </c>
      <c r="L90" s="5"/>
      <c r="M90" s="4"/>
    </row>
    <row r="91" spans="1:13" ht="16" x14ac:dyDescent="0.2">
      <c r="A91" s="24">
        <v>54</v>
      </c>
      <c r="B91" s="50" t="s">
        <v>125</v>
      </c>
      <c r="C91" s="51">
        <v>53</v>
      </c>
      <c r="D91" s="46" t="d">
        <f>IFERROR(FLOOR(VLOOKUP(tbl__tracker[[#This Row],[Predecessor]],tbl__tracker[],7,FALSE),1),"-")</f>
        <v>2021-02-18</v>
      </c>
      <c r="E91" s="45" t="d">
        <f>IFERROR(VLOOKUP(tbl__tracker[[#This Row],[Predecessor]],tbl__tracker[],7,FALSE)-tbl__tracker[[#This Row],[Start Date]],"-")</f>
        <v>09:59:59.99999979045242400</v>
      </c>
      <c r="F91" s="3" t="d">
        <v>PT0H10M0.000S</v>
      </c>
      <c r="G91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2021-02-18T10:09:59.99999986030161375</v>
      </c>
      <c r="H91" s="7" t="s">
        <v>126</v>
      </c>
      <c r="I91" s="21"/>
      <c r="J91" s="4" t="s">
        <v>43</v>
      </c>
      <c r="K91" s="6" t="s">
        <v>30</v>
      </c>
      <c r="L91" s="21"/>
      <c r="M91" s="21"/>
    </row>
    <row r="92" spans="1:13" ht="32" x14ac:dyDescent="0.2">
      <c r="A92" s="24">
        <v>53</v>
      </c>
      <c r="B92" s="50" t="s">
        <v>125</v>
      </c>
      <c r="C92" s="51"/>
      <c r="D92" s="46" t="d">
        <f>ref__date__launch</f>
        <v>2021-02-18</v>
      </c>
      <c r="E92" s="45" t="d">
        <f>ref__time__launch</f>
        <v>10:00:00.0000000000015975</v>
      </c>
      <c r="F92" s="3" t="d">
        <v>PT0H0M0.000S</v>
      </c>
      <c r="G92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2021-02-18T09:59:59.99999979045242400</v>
      </c>
      <c r="H92" s="7" t="s">
        <v>127</v>
      </c>
      <c r="I92" s="4"/>
      <c r="J92" s="4" t="s">
        <v>72</v>
      </c>
      <c r="K92" s="6" t="s">
        <v>30</v>
      </c>
      <c r="L92" s="5"/>
      <c r="M92" s="4"/>
    </row>
    <row r="93" spans="1:13" ht="16" x14ac:dyDescent="0.2">
      <c r="A93" s="24">
        <v>10</v>
      </c>
      <c r="B93" s="50" t="s">
        <v>128</v>
      </c>
      <c r="C93" s="51">
        <v>9</v>
      </c>
      <c r="D93" s="46" t="d">
        <f>FLOOR(VLOOKUP(tbl__tracker[[#This Row],[Predecessor]],tbl__tracker[],7,FALSE),1)</f>
        <v>2021-02-18</v>
      </c>
      <c r="E93" s="45" t="d">
        <f>VLOOKUP(tbl__tracker[[#This Row],[Predecessor]],tbl__tracker[],7,FALSE)-tbl__tracker[[#This Row],[Start Date]]-TIME(0,0,1)</f>
        <v>11:13:59.00200014561239550</v>
      </c>
      <c r="F93" s="3" t="d">
        <v>PT168H0M1.000S</v>
      </c>
      <c r="G93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2021-02-25T11:14:00.00200014561414950</v>
      </c>
      <c r="H93" s="7" t="s">
        <v>129</v>
      </c>
      <c r="I93" s="4" t="s">
        <v>28</v>
      </c>
      <c r="J93" s="4" t="s">
        <v>103</v>
      </c>
      <c r="K93" s="6" t="s">
        <v>30</v>
      </c>
      <c r="L93" s="5"/>
      <c r="M93" s="4"/>
    </row>
    <row r="94" spans="1:13" ht="16" x14ac:dyDescent="0.2">
      <c r="A94" s="24">
        <v>12</v>
      </c>
      <c r="B94" s="50" t="s">
        <v>128</v>
      </c>
      <c r="C94" s="51">
        <v>9</v>
      </c>
      <c r="D94" s="46" t="d">
        <f>FLOOR(VLOOKUP(tbl__tracker[[#This Row],[Predecessor]],tbl__tracker[],7,FALSE),1)</f>
        <v>2021-02-18</v>
      </c>
      <c r="E94" s="45" t="d">
        <f>VLOOKUP(tbl__tracker[[#This Row],[Predecessor]],tbl__tracker[],7,FALSE)-tbl__tracker[[#This Row],[Start Date]]+TIME(0,0,0.1)</f>
        <v>11:14:00.00200014561414950</v>
      </c>
      <c r="F94" s="3" t="d">
        <v>PT0H10M0.000S</v>
      </c>
      <c r="G94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2021-02-18T11:24:00.00200021546333925</v>
      </c>
      <c r="H94" s="4" t="s">
        <v>130</v>
      </c>
      <c r="I94" s="4" t="s">
        <v>28</v>
      </c>
      <c r="J94" s="4" t="s">
        <v>43</v>
      </c>
      <c r="K94" s="6" t="s">
        <v>30</v>
      </c>
      <c r="L94" s="5"/>
      <c r="M94" s="4"/>
    </row>
    <row r="95" spans="1:13" ht="32" x14ac:dyDescent="0.2">
      <c r="A95" s="24">
        <v>49</v>
      </c>
      <c r="B95" s="50" t="s">
        <v>128</v>
      </c>
      <c r="C95" s="51">
        <v>10</v>
      </c>
      <c r="D95" s="46" t="d">
        <f>VLOOKUP(tbl__tracker[[#This Row],[Predecessor]],tbl__tracker[],4,FALSE)+2</f>
        <v>2021-02-20</v>
      </c>
      <c r="E95" s="45" t="d">
        <v>12:00:00.000</v>
      </c>
      <c r="F95" s="3" t="d">
        <v>PT0H10M0.000S</v>
      </c>
      <c r="G95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2021-02-20T12:10:00.00000006984918975</v>
      </c>
      <c r="H95" s="4" t="s">
        <v>131</v>
      </c>
      <c r="I95" s="4" t="s">
        <v>40</v>
      </c>
      <c r="J95" s="4" t="s">
        <v>43</v>
      </c>
      <c r="K95" s="6" t="s">
        <v>30</v>
      </c>
      <c r="L95" s="5"/>
      <c r="M95" s="4"/>
    </row>
    <row r="96" spans="1:13" ht="16" x14ac:dyDescent="0.2">
      <c r="A96" s="24">
        <v>13</v>
      </c>
      <c r="B96" s="50" t="s">
        <v>128</v>
      </c>
      <c r="C96" s="51">
        <v>10</v>
      </c>
      <c r="D96" s="46" t="d">
        <f>FLOOR(VLOOKUP(tbl__tracker[[#This Row],[Predecessor]],tbl__tracker[],7,FALSE),1)</f>
        <v>2021-02-25</v>
      </c>
      <c r="E96" s="45" t="d">
        <f>VLOOKUP(tbl__tracker[[#This Row],[Predecessor]],tbl__tracker[],7,FALSE)-tbl__tracker[[#This Row],[Start Date]]</f>
        <v>11:14:00.00200014561414950</v>
      </c>
      <c r="F96" s="3" t="d">
        <v>PT0H10M0.000S</v>
      </c>
      <c r="G96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2021-02-25T11:24:00.00200021546333925</v>
      </c>
      <c r="H96" s="4" t="s">
        <v>132</v>
      </c>
      <c r="I96" s="4" t="s">
        <v>28</v>
      </c>
      <c r="J96" s="4" t="s">
        <v>43</v>
      </c>
      <c r="K96" s="6" t="s">
        <v>30</v>
      </c>
      <c r="L96" s="5"/>
      <c r="M96" s="4"/>
    </row>
    <row r="97" spans="1:13" ht="16" x14ac:dyDescent="0.2">
      <c r="A97" s="24">
        <v>11</v>
      </c>
      <c r="B97" s="50" t="s">
        <v>128</v>
      </c>
      <c r="C97" s="51">
        <v>13</v>
      </c>
      <c r="D97" s="46" t="d">
        <f>FLOOR(VLOOKUP(tbl__tracker[[#This Row],[Predecessor]],tbl__tracker[],7,FALSE),1)</f>
        <v>2021-02-25</v>
      </c>
      <c r="E97" s="45" t="d">
        <f>VLOOKUP(tbl__tracker[[#This Row],[Predecessor]],tbl__tracker[],7,FALSE)-tbl__tracker[[#This Row],[Start Date]]</f>
        <v>11:24:00.00200021546333925</v>
      </c>
      <c r="F97" s="3" t="d">
        <v>PT0H10M0.000S</v>
      </c>
      <c r="G97" s="47" t="d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2021-02-25T11:34:00.00200028531253575</v>
      </c>
      <c r="H97" s="7" t="s">
        <v>133</v>
      </c>
      <c r="I97" s="4" t="s">
        <v>28</v>
      </c>
      <c r="J97" s="4" t="s">
        <v>103</v>
      </c>
      <c r="K97" s="6" t="s">
        <v>30</v>
      </c>
      <c r="L97" s="5"/>
      <c r="M97" s="4"/>
    </row>
    <row r="98" spans="1:13" ht="16" x14ac:dyDescent="0.2">
      <c r="A98" s="24">
        <v>89</v>
      </c>
      <c r="B98" s="50"/>
      <c r="C98" s="51"/>
      <c r="D98" s="46" t="str">
        <f>IFERROR(FLOOR(VLOOKUP(tbl__tracker[[#This Row],[Predecessor]],tbl__tracker[],7,FALSE),1),"-")</f>
        <v>-</v>
      </c>
      <c r="E98" s="45" t="str">
        <f>IFERROR(VLOOKUP(tbl__tracker[[#This Row],[Predecessor]],tbl__tracker[],7,FALSE)-tbl__tracker[[#This Row],[Start Date]],"-")</f>
        <v>-</v>
      </c>
      <c r="F98" s="3"/>
      <c r="G9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98" s="4"/>
      <c r="I98" s="4"/>
      <c r="J98" s="4"/>
      <c r="K98" s="6"/>
      <c r="L98" s="5"/>
      <c r="M98" s="4"/>
    </row>
    <row r="99" spans="1:13" ht="16" x14ac:dyDescent="0.2">
      <c r="A99" s="24">
        <v>90</v>
      </c>
      <c r="B99" s="50"/>
      <c r="C99" s="51"/>
      <c r="D99" s="46" t="str">
        <f>IFERROR(FLOOR(VLOOKUP(tbl__tracker[[#This Row],[Predecessor]],tbl__tracker[],7,FALSE),1),"-")</f>
        <v>-</v>
      </c>
      <c r="E99" s="45" t="str">
        <f>IFERROR(VLOOKUP(tbl__tracker[[#This Row],[Predecessor]],tbl__tracker[],7,FALSE)-tbl__tracker[[#This Row],[Start Date]],"-")</f>
        <v>-</v>
      </c>
      <c r="F99" s="3"/>
      <c r="G9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99" s="4"/>
      <c r="I99" s="4"/>
      <c r="J99" s="4"/>
      <c r="K99" s="6"/>
      <c r="L99" s="5"/>
      <c r="M99" s="4"/>
    </row>
    <row r="100" spans="1:13" ht="16" x14ac:dyDescent="0.2">
      <c r="A100" s="24">
        <v>91</v>
      </c>
      <c r="B100" s="50"/>
      <c r="C100" s="51"/>
      <c r="D100" s="46" t="str">
        <f>IFERROR(FLOOR(VLOOKUP(tbl__tracker[[#This Row],[Predecessor]],tbl__tracker[],7,FALSE),1),"-")</f>
        <v>-</v>
      </c>
      <c r="E100" s="45" t="str">
        <f>IFERROR(VLOOKUP(tbl__tracker[[#This Row],[Predecessor]],tbl__tracker[],7,FALSE)-tbl__tracker[[#This Row],[Start Date]],"-")</f>
        <v>-</v>
      </c>
      <c r="F100" s="3"/>
      <c r="G10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0" s="4"/>
      <c r="I100" s="4"/>
      <c r="J100" s="4"/>
      <c r="K100" s="6"/>
      <c r="L100" s="5"/>
      <c r="M100" s="4"/>
    </row>
    <row r="101" spans="1:13" ht="16" x14ac:dyDescent="0.2">
      <c r="A101" s="24">
        <v>92</v>
      </c>
      <c r="B101" s="50"/>
      <c r="C101" s="51"/>
      <c r="D101" s="46" t="str">
        <f>IFERROR(FLOOR(VLOOKUP(tbl__tracker[[#This Row],[Predecessor]],tbl__tracker[],7,FALSE),1),"-")</f>
        <v>-</v>
      </c>
      <c r="E101" s="45" t="str">
        <f>IFERROR(VLOOKUP(tbl__tracker[[#This Row],[Predecessor]],tbl__tracker[],7,FALSE)-tbl__tracker[[#This Row],[Start Date]],"-")</f>
        <v>-</v>
      </c>
      <c r="F101" s="3"/>
      <c r="G10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1" s="4"/>
      <c r="I101" s="4"/>
      <c r="J101" s="4"/>
      <c r="K101" s="6"/>
      <c r="L101" s="5"/>
      <c r="M101" s="4"/>
    </row>
    <row r="102" spans="1:13" ht="16" x14ac:dyDescent="0.2">
      <c r="A102" s="24">
        <v>93</v>
      </c>
      <c r="B102" s="50"/>
      <c r="C102" s="51"/>
      <c r="D102" s="46" t="str">
        <f>IFERROR(FLOOR(VLOOKUP(tbl__tracker[[#This Row],[Predecessor]],tbl__tracker[],7,FALSE),1),"-")</f>
        <v>-</v>
      </c>
      <c r="E102" s="45" t="str">
        <f>IFERROR(VLOOKUP(tbl__tracker[[#This Row],[Predecessor]],tbl__tracker[],7,FALSE)-tbl__tracker[[#This Row],[Start Date]],"-")</f>
        <v>-</v>
      </c>
      <c r="F102" s="3"/>
      <c r="G10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2" s="4"/>
      <c r="I102" s="4"/>
      <c r="J102" s="4"/>
      <c r="K102" s="6"/>
      <c r="L102" s="5"/>
      <c r="M102" s="4"/>
    </row>
    <row r="103" spans="1:13" ht="16" x14ac:dyDescent="0.2">
      <c r="A103" s="24">
        <v>94</v>
      </c>
      <c r="B103" s="50"/>
      <c r="C103" s="51"/>
      <c r="D103" s="46" t="str">
        <f>IFERROR(FLOOR(VLOOKUP(tbl__tracker[[#This Row],[Predecessor]],tbl__tracker[],7,FALSE),1),"-")</f>
        <v>-</v>
      </c>
      <c r="E103" s="45" t="str">
        <f>IFERROR(VLOOKUP(tbl__tracker[[#This Row],[Predecessor]],tbl__tracker[],7,FALSE)-tbl__tracker[[#This Row],[Start Date]],"-")</f>
        <v>-</v>
      </c>
      <c r="F103" s="3"/>
      <c r="G10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3" s="4"/>
      <c r="I103" s="4"/>
      <c r="J103" s="4"/>
      <c r="K103" s="6"/>
      <c r="L103" s="5"/>
      <c r="M103" s="4"/>
    </row>
    <row r="104" spans="1:13" ht="16" x14ac:dyDescent="0.2">
      <c r="A104" s="24">
        <v>95</v>
      </c>
      <c r="B104" s="50"/>
      <c r="C104" s="51"/>
      <c r="D104" s="46" t="str">
        <f>IFERROR(FLOOR(VLOOKUP(tbl__tracker[[#This Row],[Predecessor]],tbl__tracker[],7,FALSE),1),"-")</f>
        <v>-</v>
      </c>
      <c r="E104" s="45" t="str">
        <f>IFERROR(VLOOKUP(tbl__tracker[[#This Row],[Predecessor]],tbl__tracker[],7,FALSE)-tbl__tracker[[#This Row],[Start Date]],"-")</f>
        <v>-</v>
      </c>
      <c r="F104" s="3"/>
      <c r="G10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4" s="4"/>
      <c r="I104" s="4"/>
      <c r="J104" s="4"/>
      <c r="K104" s="6"/>
      <c r="L104" s="5"/>
      <c r="M104" s="4"/>
    </row>
    <row r="105" spans="1:13" ht="16" x14ac:dyDescent="0.2">
      <c r="A105" s="24">
        <v>96</v>
      </c>
      <c r="B105" s="50"/>
      <c r="C105" s="51"/>
      <c r="D105" s="46" t="str">
        <f>IFERROR(FLOOR(VLOOKUP(tbl__tracker[[#This Row],[Predecessor]],tbl__tracker[],7,FALSE),1),"-")</f>
        <v>-</v>
      </c>
      <c r="E105" s="45" t="str">
        <f>IFERROR(VLOOKUP(tbl__tracker[[#This Row],[Predecessor]],tbl__tracker[],7,FALSE)-tbl__tracker[[#This Row],[Start Date]],"-")</f>
        <v>-</v>
      </c>
      <c r="F105" s="3"/>
      <c r="G10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5" s="4"/>
      <c r="I105" s="4"/>
      <c r="J105" s="4"/>
      <c r="K105" s="6"/>
      <c r="L105" s="5"/>
      <c r="M105" s="4"/>
    </row>
    <row r="106" spans="1:13" ht="16" x14ac:dyDescent="0.2">
      <c r="A106" s="24">
        <v>97</v>
      </c>
      <c r="B106" s="50"/>
      <c r="C106" s="51"/>
      <c r="D106" s="46" t="str">
        <f>IFERROR(FLOOR(VLOOKUP(tbl__tracker[[#This Row],[Predecessor]],tbl__tracker[],7,FALSE),1),"-")</f>
        <v>-</v>
      </c>
      <c r="E106" s="45" t="str">
        <f>IFERROR(VLOOKUP(tbl__tracker[[#This Row],[Predecessor]],tbl__tracker[],7,FALSE)-tbl__tracker[[#This Row],[Start Date]],"-")</f>
        <v>-</v>
      </c>
      <c r="F106" s="3"/>
      <c r="G10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6" s="4"/>
      <c r="I106" s="4"/>
      <c r="J106" s="4"/>
      <c r="K106" s="6"/>
      <c r="L106" s="5"/>
      <c r="M106" s="4"/>
    </row>
    <row r="107" spans="1:13" ht="16" x14ac:dyDescent="0.2">
      <c r="A107" s="24">
        <v>98</v>
      </c>
      <c r="B107" s="50"/>
      <c r="C107" s="51"/>
      <c r="D107" s="46" t="str">
        <f>IFERROR(FLOOR(VLOOKUP(tbl__tracker[[#This Row],[Predecessor]],tbl__tracker[],7,FALSE),1),"-")</f>
        <v>-</v>
      </c>
      <c r="E107" s="45" t="str">
        <f>IFERROR(VLOOKUP(tbl__tracker[[#This Row],[Predecessor]],tbl__tracker[],7,FALSE)-tbl__tracker[[#This Row],[Start Date]],"-")</f>
        <v>-</v>
      </c>
      <c r="F107" s="3"/>
      <c r="G10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7" s="4"/>
      <c r="I107" s="4"/>
      <c r="J107" s="4"/>
      <c r="K107" s="6"/>
      <c r="L107" s="5"/>
      <c r="M107" s="4"/>
    </row>
    <row r="108" spans="1:13" ht="16" x14ac:dyDescent="0.2">
      <c r="A108" s="24">
        <v>99</v>
      </c>
      <c r="B108" s="50"/>
      <c r="C108" s="51"/>
      <c r="D108" s="46" t="str">
        <f>IFERROR(FLOOR(VLOOKUP(tbl__tracker[[#This Row],[Predecessor]],tbl__tracker[],7,FALSE),1),"-")</f>
        <v>-</v>
      </c>
      <c r="E108" s="45" t="str">
        <f>IFERROR(VLOOKUP(tbl__tracker[[#This Row],[Predecessor]],tbl__tracker[],7,FALSE)-tbl__tracker[[#This Row],[Start Date]],"-")</f>
        <v>-</v>
      </c>
      <c r="F108" s="3"/>
      <c r="G10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8" s="4"/>
      <c r="I108" s="4"/>
      <c r="J108" s="4"/>
      <c r="K108" s="6"/>
      <c r="L108" s="5"/>
      <c r="M108" s="4"/>
    </row>
    <row r="109" spans="1:13" ht="16" x14ac:dyDescent="0.2">
      <c r="A109" s="24">
        <v>100</v>
      </c>
      <c r="B109" s="50"/>
      <c r="C109" s="51"/>
      <c r="D109" s="46" t="str">
        <f>IFERROR(FLOOR(VLOOKUP(tbl__tracker[[#This Row],[Predecessor]],tbl__tracker[],7,FALSE),1),"-")</f>
        <v>-</v>
      </c>
      <c r="E109" s="45" t="str">
        <f>IFERROR(VLOOKUP(tbl__tracker[[#This Row],[Predecessor]],tbl__tracker[],7,FALSE)-tbl__tracker[[#This Row],[Start Date]],"-")</f>
        <v>-</v>
      </c>
      <c r="F109" s="3"/>
      <c r="G10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09" s="4"/>
      <c r="I109" s="4"/>
      <c r="J109" s="4"/>
      <c r="K109" s="6"/>
      <c r="L109" s="5"/>
      <c r="M109" s="4"/>
    </row>
    <row r="110" spans="1:13" ht="16" x14ac:dyDescent="0.2">
      <c r="A110" s="24">
        <v>101</v>
      </c>
      <c r="B110" s="50"/>
      <c r="C110" s="51"/>
      <c r="D110" s="46" t="str">
        <f>IFERROR(FLOOR(VLOOKUP(tbl__tracker[[#This Row],[Predecessor]],tbl__tracker[],7,FALSE),1),"-")</f>
        <v>-</v>
      </c>
      <c r="E110" s="45" t="str">
        <f>IFERROR(VLOOKUP(tbl__tracker[[#This Row],[Predecessor]],tbl__tracker[],7,FALSE)-tbl__tracker[[#This Row],[Start Date]],"-")</f>
        <v>-</v>
      </c>
      <c r="F110" s="3"/>
      <c r="G11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0" s="4"/>
      <c r="I110" s="4"/>
      <c r="J110" s="4"/>
      <c r="K110" s="6"/>
      <c r="L110" s="5"/>
      <c r="M110" s="4"/>
    </row>
    <row r="111" spans="1:13" ht="16" x14ac:dyDescent="0.2">
      <c r="A111" s="24">
        <v>102</v>
      </c>
      <c r="B111" s="50"/>
      <c r="C111" s="51"/>
      <c r="D111" s="46" t="str">
        <f>IFERROR(FLOOR(VLOOKUP(tbl__tracker[[#This Row],[Predecessor]],tbl__tracker[],7,FALSE),1),"-")</f>
        <v>-</v>
      </c>
      <c r="E111" s="45" t="str">
        <f>IFERROR(VLOOKUP(tbl__tracker[[#This Row],[Predecessor]],tbl__tracker[],7,FALSE)-tbl__tracker[[#This Row],[Start Date]],"-")</f>
        <v>-</v>
      </c>
      <c r="F111" s="3"/>
      <c r="G11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1" s="4"/>
      <c r="I111" s="4"/>
      <c r="J111" s="4"/>
      <c r="K111" s="6"/>
      <c r="L111" s="5"/>
      <c r="M111" s="4"/>
    </row>
    <row r="112" spans="1:13" ht="16" x14ac:dyDescent="0.2">
      <c r="A112" s="24">
        <v>103</v>
      </c>
      <c r="B112" s="50"/>
      <c r="C112" s="51"/>
      <c r="D112" s="46" t="str">
        <f>IFERROR(FLOOR(VLOOKUP(tbl__tracker[[#This Row],[Predecessor]],tbl__tracker[],7,FALSE),1),"-")</f>
        <v>-</v>
      </c>
      <c r="E112" s="45" t="str">
        <f>IFERROR(VLOOKUP(tbl__tracker[[#This Row],[Predecessor]],tbl__tracker[],7,FALSE)-tbl__tracker[[#This Row],[Start Date]],"-")</f>
        <v>-</v>
      </c>
      <c r="F112" s="3"/>
      <c r="G11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2" s="4"/>
      <c r="I112" s="4"/>
      <c r="J112" s="4"/>
      <c r="K112" s="6"/>
      <c r="L112" s="5"/>
      <c r="M112" s="4"/>
    </row>
    <row r="113" spans="1:13" ht="16" x14ac:dyDescent="0.2">
      <c r="A113" s="24">
        <v>104</v>
      </c>
      <c r="B113" s="50"/>
      <c r="C113" s="51"/>
      <c r="D113" s="46" t="str">
        <f>IFERROR(FLOOR(VLOOKUP(tbl__tracker[[#This Row],[Predecessor]],tbl__tracker[],7,FALSE),1),"-")</f>
        <v>-</v>
      </c>
      <c r="E113" s="45" t="str">
        <f>IFERROR(VLOOKUP(tbl__tracker[[#This Row],[Predecessor]],tbl__tracker[],7,FALSE)-tbl__tracker[[#This Row],[Start Date]],"-")</f>
        <v>-</v>
      </c>
      <c r="F113" s="3"/>
      <c r="G11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3" s="4"/>
      <c r="I113" s="4"/>
      <c r="J113" s="4"/>
      <c r="K113" s="6"/>
      <c r="L113" s="5"/>
      <c r="M113" s="4"/>
    </row>
    <row r="114" spans="1:13" ht="16" x14ac:dyDescent="0.2">
      <c r="A114" s="24">
        <v>105</v>
      </c>
      <c r="B114" s="50"/>
      <c r="C114" s="51"/>
      <c r="D114" s="46" t="str">
        <f>IFERROR(FLOOR(VLOOKUP(tbl__tracker[[#This Row],[Predecessor]],tbl__tracker[],7,FALSE),1),"-")</f>
        <v>-</v>
      </c>
      <c r="E114" s="45" t="str">
        <f>IFERROR(VLOOKUP(tbl__tracker[[#This Row],[Predecessor]],tbl__tracker[],7,FALSE)-tbl__tracker[[#This Row],[Start Date]],"-")</f>
        <v>-</v>
      </c>
      <c r="F114" s="3"/>
      <c r="G11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4" s="4"/>
      <c r="I114" s="4"/>
      <c r="J114" s="4"/>
      <c r="K114" s="6"/>
      <c r="L114" s="5"/>
      <c r="M114" s="4"/>
    </row>
    <row r="115" spans="1:13" ht="16" x14ac:dyDescent="0.2">
      <c r="A115" s="24">
        <v>106</v>
      </c>
      <c r="B115" s="50"/>
      <c r="C115" s="51"/>
      <c r="D115" s="46" t="str">
        <f>IFERROR(FLOOR(VLOOKUP(tbl__tracker[[#This Row],[Predecessor]],tbl__tracker[],7,FALSE),1),"-")</f>
        <v>-</v>
      </c>
      <c r="E115" s="45" t="str">
        <f>IFERROR(VLOOKUP(tbl__tracker[[#This Row],[Predecessor]],tbl__tracker[],7,FALSE)-tbl__tracker[[#This Row],[Start Date]],"-")</f>
        <v>-</v>
      </c>
      <c r="F115" s="3"/>
      <c r="G11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5" s="4"/>
      <c r="I115" s="4"/>
      <c r="J115" s="4"/>
      <c r="K115" s="6"/>
      <c r="L115" s="5"/>
      <c r="M115" s="4"/>
    </row>
    <row r="116" spans="1:13" ht="16" x14ac:dyDescent="0.2">
      <c r="A116" s="24">
        <v>107</v>
      </c>
      <c r="B116" s="50"/>
      <c r="C116" s="51"/>
      <c r="D116" s="46" t="str">
        <f>IFERROR(FLOOR(VLOOKUP(tbl__tracker[[#This Row],[Predecessor]],tbl__tracker[],7,FALSE),1),"-")</f>
        <v>-</v>
      </c>
      <c r="E116" s="45" t="str">
        <f>IFERROR(VLOOKUP(tbl__tracker[[#This Row],[Predecessor]],tbl__tracker[],7,FALSE)-tbl__tracker[[#This Row],[Start Date]],"-")</f>
        <v>-</v>
      </c>
      <c r="F116" s="3"/>
      <c r="G11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6" s="4"/>
      <c r="I116" s="4"/>
      <c r="J116" s="4"/>
      <c r="K116" s="6"/>
      <c r="L116" s="5"/>
      <c r="M116" s="4"/>
    </row>
    <row r="117" spans="1:13" ht="16" x14ac:dyDescent="0.2">
      <c r="A117" s="24">
        <v>108</v>
      </c>
      <c r="B117" s="50"/>
      <c r="C117" s="51"/>
      <c r="D117" s="46" t="str">
        <f>IFERROR(FLOOR(VLOOKUP(tbl__tracker[[#This Row],[Predecessor]],tbl__tracker[],7,FALSE),1),"-")</f>
        <v>-</v>
      </c>
      <c r="E117" s="45" t="str">
        <f>IFERROR(VLOOKUP(tbl__tracker[[#This Row],[Predecessor]],tbl__tracker[],7,FALSE)-tbl__tracker[[#This Row],[Start Date]],"-")</f>
        <v>-</v>
      </c>
      <c r="F117" s="3"/>
      <c r="G11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7" s="4"/>
      <c r="I117" s="4"/>
      <c r="J117" s="4"/>
      <c r="K117" s="6"/>
      <c r="L117" s="5"/>
      <c r="M117" s="4"/>
    </row>
    <row r="118" spans="1:13" ht="16" x14ac:dyDescent="0.2">
      <c r="A118" s="24">
        <v>109</v>
      </c>
      <c r="B118" s="50"/>
      <c r="C118" s="51"/>
      <c r="D118" s="46" t="str">
        <f>IFERROR(FLOOR(VLOOKUP(tbl__tracker[[#This Row],[Predecessor]],tbl__tracker[],7,FALSE),1),"-")</f>
        <v>-</v>
      </c>
      <c r="E118" s="45" t="str">
        <f>IFERROR(VLOOKUP(tbl__tracker[[#This Row],[Predecessor]],tbl__tracker[],7,FALSE)-tbl__tracker[[#This Row],[Start Date]],"-")</f>
        <v>-</v>
      </c>
      <c r="F118" s="3"/>
      <c r="G11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8" s="4"/>
      <c r="I118" s="4"/>
      <c r="J118" s="4"/>
      <c r="K118" s="6"/>
      <c r="L118" s="5"/>
      <c r="M118" s="4"/>
    </row>
    <row r="119" spans="1:13" ht="16" x14ac:dyDescent="0.2">
      <c r="A119" s="24">
        <v>110</v>
      </c>
      <c r="B119" s="50"/>
      <c r="C119" s="51"/>
      <c r="D119" s="46" t="str">
        <f>IFERROR(FLOOR(VLOOKUP(tbl__tracker[[#This Row],[Predecessor]],tbl__tracker[],7,FALSE),1),"-")</f>
        <v>-</v>
      </c>
      <c r="E119" s="45" t="str">
        <f>IFERROR(VLOOKUP(tbl__tracker[[#This Row],[Predecessor]],tbl__tracker[],7,FALSE)-tbl__tracker[[#This Row],[Start Date]],"-")</f>
        <v>-</v>
      </c>
      <c r="F119" s="3"/>
      <c r="G11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19" s="4"/>
      <c r="I119" s="4"/>
      <c r="J119" s="4"/>
      <c r="K119" s="6"/>
      <c r="L119" s="5"/>
      <c r="M119" s="4"/>
    </row>
    <row r="120" spans="1:13" ht="16" x14ac:dyDescent="0.2">
      <c r="A120" s="24">
        <v>111</v>
      </c>
      <c r="B120" s="50"/>
      <c r="C120" s="51"/>
      <c r="D120" s="46" t="str">
        <f>IFERROR(FLOOR(VLOOKUP(tbl__tracker[[#This Row],[Predecessor]],tbl__tracker[],7,FALSE),1),"-")</f>
        <v>-</v>
      </c>
      <c r="E120" s="45" t="str">
        <f>IFERROR(VLOOKUP(tbl__tracker[[#This Row],[Predecessor]],tbl__tracker[],7,FALSE)-tbl__tracker[[#This Row],[Start Date]],"-")</f>
        <v>-</v>
      </c>
      <c r="F120" s="3"/>
      <c r="G12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0" s="4"/>
      <c r="I120" s="4"/>
      <c r="J120" s="4"/>
      <c r="K120" s="6"/>
      <c r="L120" s="5"/>
      <c r="M120" s="4"/>
    </row>
    <row r="121" spans="1:13" ht="16" x14ac:dyDescent="0.2">
      <c r="A121" s="24">
        <v>112</v>
      </c>
      <c r="B121" s="50"/>
      <c r="C121" s="51"/>
      <c r="D121" s="46" t="str">
        <f>IFERROR(FLOOR(VLOOKUP(tbl__tracker[[#This Row],[Predecessor]],tbl__tracker[],7,FALSE),1),"-")</f>
        <v>-</v>
      </c>
      <c r="E121" s="45" t="str">
        <f>IFERROR(VLOOKUP(tbl__tracker[[#This Row],[Predecessor]],tbl__tracker[],7,FALSE)-tbl__tracker[[#This Row],[Start Date]],"-")</f>
        <v>-</v>
      </c>
      <c r="F121" s="3"/>
      <c r="G12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1" s="4"/>
      <c r="I121" s="4"/>
      <c r="J121" s="4"/>
      <c r="K121" s="6"/>
      <c r="L121" s="5"/>
      <c r="M121" s="4"/>
    </row>
    <row r="122" spans="1:13" ht="16" x14ac:dyDescent="0.2">
      <c r="A122" s="24">
        <v>113</v>
      </c>
      <c r="B122" s="50"/>
      <c r="C122" s="51"/>
      <c r="D122" s="46" t="str">
        <f>IFERROR(FLOOR(VLOOKUP(tbl__tracker[[#This Row],[Predecessor]],tbl__tracker[],7,FALSE),1),"-")</f>
        <v>-</v>
      </c>
      <c r="E122" s="45" t="str">
        <f>IFERROR(VLOOKUP(tbl__tracker[[#This Row],[Predecessor]],tbl__tracker[],7,FALSE)-tbl__tracker[[#This Row],[Start Date]],"-")</f>
        <v>-</v>
      </c>
      <c r="F122" s="3"/>
      <c r="G12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2" s="4"/>
      <c r="I122" s="4"/>
      <c r="J122" s="4"/>
      <c r="K122" s="6"/>
      <c r="L122" s="5"/>
      <c r="M122" s="4"/>
    </row>
    <row r="123" spans="1:13" ht="16" x14ac:dyDescent="0.2">
      <c r="A123" s="24">
        <v>114</v>
      </c>
      <c r="B123" s="50"/>
      <c r="C123" s="51"/>
      <c r="D123" s="46" t="str">
        <f>IFERROR(FLOOR(VLOOKUP(tbl__tracker[[#This Row],[Predecessor]],tbl__tracker[],7,FALSE),1),"-")</f>
        <v>-</v>
      </c>
      <c r="E123" s="45" t="str">
        <f>IFERROR(VLOOKUP(tbl__tracker[[#This Row],[Predecessor]],tbl__tracker[],7,FALSE)-tbl__tracker[[#This Row],[Start Date]],"-")</f>
        <v>-</v>
      </c>
      <c r="F123" s="3"/>
      <c r="G12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3" s="4"/>
      <c r="I123" s="4"/>
      <c r="J123" s="4"/>
      <c r="K123" s="6"/>
      <c r="L123" s="5"/>
      <c r="M123" s="4"/>
    </row>
    <row r="124" spans="1:13" ht="16" x14ac:dyDescent="0.2">
      <c r="A124" s="24">
        <v>115</v>
      </c>
      <c r="B124" s="50"/>
      <c r="C124" s="51"/>
      <c r="D124" s="46" t="str">
        <f>IFERROR(FLOOR(VLOOKUP(tbl__tracker[[#This Row],[Predecessor]],tbl__tracker[],7,FALSE),1),"-")</f>
        <v>-</v>
      </c>
      <c r="E124" s="45" t="str">
        <f>IFERROR(VLOOKUP(tbl__tracker[[#This Row],[Predecessor]],tbl__tracker[],7,FALSE)-tbl__tracker[[#This Row],[Start Date]],"-")</f>
        <v>-</v>
      </c>
      <c r="F124" s="3"/>
      <c r="G12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4" s="4"/>
      <c r="I124" s="4"/>
      <c r="J124" s="4"/>
      <c r="K124" s="6"/>
      <c r="L124" s="5"/>
      <c r="M124" s="4"/>
    </row>
    <row r="125" spans="1:13" ht="16" x14ac:dyDescent="0.2">
      <c r="A125" s="24">
        <v>116</v>
      </c>
      <c r="B125" s="50"/>
      <c r="C125" s="51"/>
      <c r="D125" s="46" t="str">
        <f>IFERROR(FLOOR(VLOOKUP(tbl__tracker[[#This Row],[Predecessor]],tbl__tracker[],7,FALSE),1),"-")</f>
        <v>-</v>
      </c>
      <c r="E125" s="45" t="str">
        <f>IFERROR(VLOOKUP(tbl__tracker[[#This Row],[Predecessor]],tbl__tracker[],7,FALSE)-tbl__tracker[[#This Row],[Start Date]],"-")</f>
        <v>-</v>
      </c>
      <c r="F125" s="3"/>
      <c r="G12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5" s="4"/>
      <c r="I125" s="4"/>
      <c r="J125" s="4"/>
      <c r="K125" s="6"/>
      <c r="L125" s="5"/>
      <c r="M125" s="4"/>
    </row>
    <row r="126" spans="1:13" ht="16" x14ac:dyDescent="0.2">
      <c r="A126" s="24">
        <v>117</v>
      </c>
      <c r="B126" s="50"/>
      <c r="C126" s="51"/>
      <c r="D126" s="46" t="str">
        <f>IFERROR(FLOOR(VLOOKUP(tbl__tracker[[#This Row],[Predecessor]],tbl__tracker[],7,FALSE),1),"-")</f>
        <v>-</v>
      </c>
      <c r="E126" s="45" t="str">
        <f>IFERROR(VLOOKUP(tbl__tracker[[#This Row],[Predecessor]],tbl__tracker[],7,FALSE)-tbl__tracker[[#This Row],[Start Date]],"-")</f>
        <v>-</v>
      </c>
      <c r="F126" s="3"/>
      <c r="G12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6" s="4"/>
      <c r="I126" s="4"/>
      <c r="J126" s="4"/>
      <c r="K126" s="6"/>
      <c r="L126" s="5"/>
      <c r="M126" s="4"/>
    </row>
    <row r="127" spans="1:13" ht="16" x14ac:dyDescent="0.2">
      <c r="A127" s="24">
        <v>118</v>
      </c>
      <c r="B127" s="50"/>
      <c r="C127" s="51"/>
      <c r="D127" s="46" t="str">
        <f>IFERROR(FLOOR(VLOOKUP(tbl__tracker[[#This Row],[Predecessor]],tbl__tracker[],7,FALSE),1),"-")</f>
        <v>-</v>
      </c>
      <c r="E127" s="45" t="str">
        <f>IFERROR(VLOOKUP(tbl__tracker[[#This Row],[Predecessor]],tbl__tracker[],7,FALSE)-tbl__tracker[[#This Row],[Start Date]],"-")</f>
        <v>-</v>
      </c>
      <c r="F127" s="3"/>
      <c r="G12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7" s="4"/>
      <c r="I127" s="4"/>
      <c r="J127" s="4"/>
      <c r="K127" s="6"/>
      <c r="L127" s="5"/>
      <c r="M127" s="4"/>
    </row>
    <row r="128" spans="1:13" ht="16" x14ac:dyDescent="0.2">
      <c r="A128" s="24">
        <v>119</v>
      </c>
      <c r="B128" s="50"/>
      <c r="C128" s="51"/>
      <c r="D128" s="46" t="str">
        <f>IFERROR(FLOOR(VLOOKUP(tbl__tracker[[#This Row],[Predecessor]],tbl__tracker[],7,FALSE),1),"-")</f>
        <v>-</v>
      </c>
      <c r="E128" s="45" t="str">
        <f>IFERROR(VLOOKUP(tbl__tracker[[#This Row],[Predecessor]],tbl__tracker[],7,FALSE)-tbl__tracker[[#This Row],[Start Date]],"-")</f>
        <v>-</v>
      </c>
      <c r="F128" s="3"/>
      <c r="G12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8" s="4"/>
      <c r="I128" s="4"/>
      <c r="J128" s="4"/>
      <c r="K128" s="6"/>
      <c r="L128" s="5"/>
      <c r="M128" s="4"/>
    </row>
    <row r="129" spans="1:13" ht="16" x14ac:dyDescent="0.2">
      <c r="A129" s="24">
        <v>120</v>
      </c>
      <c r="B129" s="50"/>
      <c r="C129" s="51"/>
      <c r="D129" s="46" t="str">
        <f>IFERROR(FLOOR(VLOOKUP(tbl__tracker[[#This Row],[Predecessor]],tbl__tracker[],7,FALSE),1),"-")</f>
        <v>-</v>
      </c>
      <c r="E129" s="45" t="str">
        <f>IFERROR(VLOOKUP(tbl__tracker[[#This Row],[Predecessor]],tbl__tracker[],7,FALSE)-tbl__tracker[[#This Row],[Start Date]],"-")</f>
        <v>-</v>
      </c>
      <c r="F129" s="3"/>
      <c r="G12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29" s="4"/>
      <c r="I129" s="4"/>
      <c r="J129" s="4"/>
      <c r="K129" s="6"/>
      <c r="L129" s="5"/>
      <c r="M129" s="4"/>
    </row>
    <row r="130" spans="1:13" ht="16" x14ac:dyDescent="0.2">
      <c r="A130" s="24">
        <v>121</v>
      </c>
      <c r="B130" s="50"/>
      <c r="C130" s="51"/>
      <c r="D130" s="46" t="str">
        <f>IFERROR(FLOOR(VLOOKUP(tbl__tracker[[#This Row],[Predecessor]],tbl__tracker[],7,FALSE),1),"-")</f>
        <v>-</v>
      </c>
      <c r="E130" s="45" t="str">
        <f>IFERROR(VLOOKUP(tbl__tracker[[#This Row],[Predecessor]],tbl__tracker[],7,FALSE)-tbl__tracker[[#This Row],[Start Date]],"-")</f>
        <v>-</v>
      </c>
      <c r="F130" s="3"/>
      <c r="G13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0" s="4"/>
      <c r="I130" s="4"/>
      <c r="J130" s="4"/>
      <c r="K130" s="6"/>
      <c r="L130" s="5"/>
      <c r="M130" s="4"/>
    </row>
    <row r="131" spans="1:13" ht="16" x14ac:dyDescent="0.2">
      <c r="A131" s="24">
        <v>122</v>
      </c>
      <c r="B131" s="50"/>
      <c r="C131" s="51"/>
      <c r="D131" s="46" t="str">
        <f>IFERROR(FLOOR(VLOOKUP(tbl__tracker[[#This Row],[Predecessor]],tbl__tracker[],7,FALSE),1),"-")</f>
        <v>-</v>
      </c>
      <c r="E131" s="45" t="str">
        <f>IFERROR(VLOOKUP(tbl__tracker[[#This Row],[Predecessor]],tbl__tracker[],7,FALSE)-tbl__tracker[[#This Row],[Start Date]],"-")</f>
        <v>-</v>
      </c>
      <c r="F131" s="3"/>
      <c r="G13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1" s="4"/>
      <c r="I131" s="4"/>
      <c r="J131" s="4"/>
      <c r="K131" s="6"/>
      <c r="L131" s="5"/>
      <c r="M131" s="4"/>
    </row>
    <row r="132" spans="1:13" ht="16" x14ac:dyDescent="0.2">
      <c r="A132" s="24">
        <v>123</v>
      </c>
      <c r="B132" s="50"/>
      <c r="C132" s="51"/>
      <c r="D132" s="46" t="str">
        <f>IFERROR(FLOOR(VLOOKUP(tbl__tracker[[#This Row],[Predecessor]],tbl__tracker[],7,FALSE),1),"-")</f>
        <v>-</v>
      </c>
      <c r="E132" s="45" t="str">
        <f>IFERROR(VLOOKUP(tbl__tracker[[#This Row],[Predecessor]],tbl__tracker[],7,FALSE)-tbl__tracker[[#This Row],[Start Date]],"-")</f>
        <v>-</v>
      </c>
      <c r="F132" s="3"/>
      <c r="G13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2" s="4"/>
      <c r="I132" s="4"/>
      <c r="J132" s="4"/>
      <c r="K132" s="6"/>
      <c r="L132" s="5"/>
      <c r="M132" s="4"/>
    </row>
    <row r="133" spans="1:13" ht="16" x14ac:dyDescent="0.2">
      <c r="A133" s="24">
        <v>124</v>
      </c>
      <c r="B133" s="50"/>
      <c r="C133" s="51"/>
      <c r="D133" s="46" t="str">
        <f>IFERROR(FLOOR(VLOOKUP(tbl__tracker[[#This Row],[Predecessor]],tbl__tracker[],7,FALSE),1),"-")</f>
        <v>-</v>
      </c>
      <c r="E133" s="45" t="str">
        <f>IFERROR(VLOOKUP(tbl__tracker[[#This Row],[Predecessor]],tbl__tracker[],7,FALSE)-tbl__tracker[[#This Row],[Start Date]],"-")</f>
        <v>-</v>
      </c>
      <c r="F133" s="3"/>
      <c r="G13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3" s="4"/>
      <c r="I133" s="4"/>
      <c r="J133" s="4"/>
      <c r="K133" s="6"/>
      <c r="L133" s="5"/>
      <c r="M133" s="4"/>
    </row>
    <row r="134" spans="1:13" ht="16" x14ac:dyDescent="0.2">
      <c r="A134" s="24">
        <v>125</v>
      </c>
      <c r="B134" s="50"/>
      <c r="C134" s="51"/>
      <c r="D134" s="46" t="str">
        <f>IFERROR(FLOOR(VLOOKUP(tbl__tracker[[#This Row],[Predecessor]],tbl__tracker[],7,FALSE),1),"-")</f>
        <v>-</v>
      </c>
      <c r="E134" s="45" t="str">
        <f>IFERROR(VLOOKUP(tbl__tracker[[#This Row],[Predecessor]],tbl__tracker[],7,FALSE)-tbl__tracker[[#This Row],[Start Date]],"-")</f>
        <v>-</v>
      </c>
      <c r="F134" s="3"/>
      <c r="G13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4" s="4"/>
      <c r="I134" s="4"/>
      <c r="J134" s="4"/>
      <c r="K134" s="6"/>
      <c r="L134" s="5"/>
      <c r="M134" s="4"/>
    </row>
    <row r="135" spans="1:13" ht="16" x14ac:dyDescent="0.2">
      <c r="A135" s="24">
        <v>126</v>
      </c>
      <c r="B135" s="50"/>
      <c r="C135" s="51"/>
      <c r="D135" s="46" t="str">
        <f>IFERROR(FLOOR(VLOOKUP(tbl__tracker[[#This Row],[Predecessor]],tbl__tracker[],7,FALSE),1),"-")</f>
        <v>-</v>
      </c>
      <c r="E135" s="45" t="str">
        <f>IFERROR(VLOOKUP(tbl__tracker[[#This Row],[Predecessor]],tbl__tracker[],7,FALSE)-tbl__tracker[[#This Row],[Start Date]],"-")</f>
        <v>-</v>
      </c>
      <c r="F135" s="3"/>
      <c r="G13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5" s="4"/>
      <c r="I135" s="4"/>
      <c r="J135" s="4"/>
      <c r="K135" s="6"/>
      <c r="L135" s="5"/>
      <c r="M135" s="4"/>
    </row>
    <row r="136" spans="1:13" ht="16" x14ac:dyDescent="0.2">
      <c r="A136" s="24">
        <v>127</v>
      </c>
      <c r="B136" s="50"/>
      <c r="C136" s="51"/>
      <c r="D136" s="46" t="str">
        <f>IFERROR(FLOOR(VLOOKUP(tbl__tracker[[#This Row],[Predecessor]],tbl__tracker[],7,FALSE),1),"-")</f>
        <v>-</v>
      </c>
      <c r="E136" s="45" t="str">
        <f>IFERROR(VLOOKUP(tbl__tracker[[#This Row],[Predecessor]],tbl__tracker[],7,FALSE)-tbl__tracker[[#This Row],[Start Date]],"-")</f>
        <v>-</v>
      </c>
      <c r="F136" s="3"/>
      <c r="G13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6" s="4"/>
      <c r="I136" s="4"/>
      <c r="J136" s="4"/>
      <c r="K136" s="6"/>
      <c r="L136" s="5"/>
      <c r="M136" s="4"/>
    </row>
    <row r="137" spans="1:13" ht="16" x14ac:dyDescent="0.2">
      <c r="A137" s="24">
        <v>128</v>
      </c>
      <c r="B137" s="50"/>
      <c r="C137" s="51"/>
      <c r="D137" s="46" t="str">
        <f>IFERROR(FLOOR(VLOOKUP(tbl__tracker[[#This Row],[Predecessor]],tbl__tracker[],7,FALSE),1),"-")</f>
        <v>-</v>
      </c>
      <c r="E137" s="45" t="str">
        <f>IFERROR(VLOOKUP(tbl__tracker[[#This Row],[Predecessor]],tbl__tracker[],7,FALSE)-tbl__tracker[[#This Row],[Start Date]],"-")</f>
        <v>-</v>
      </c>
      <c r="F137" s="3"/>
      <c r="G13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7" s="4"/>
      <c r="I137" s="4"/>
      <c r="J137" s="4"/>
      <c r="K137" s="6"/>
      <c r="L137" s="5"/>
      <c r="M137" s="4"/>
    </row>
    <row r="138" spans="1:13" ht="16" x14ac:dyDescent="0.2">
      <c r="A138" s="24">
        <v>129</v>
      </c>
      <c r="B138" s="50"/>
      <c r="C138" s="51"/>
      <c r="D138" s="46" t="str">
        <f>IFERROR(FLOOR(VLOOKUP(tbl__tracker[[#This Row],[Predecessor]],tbl__tracker[],7,FALSE),1),"-")</f>
        <v>-</v>
      </c>
      <c r="E138" s="45" t="str">
        <f>IFERROR(VLOOKUP(tbl__tracker[[#This Row],[Predecessor]],tbl__tracker[],7,FALSE)-tbl__tracker[[#This Row],[Start Date]],"-")</f>
        <v>-</v>
      </c>
      <c r="F138" s="3"/>
      <c r="G13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8" s="4"/>
      <c r="I138" s="4"/>
      <c r="J138" s="4"/>
      <c r="K138" s="6"/>
      <c r="L138" s="5"/>
      <c r="M138" s="4"/>
    </row>
    <row r="139" spans="1:13" ht="16" x14ac:dyDescent="0.2">
      <c r="A139" s="24">
        <v>130</v>
      </c>
      <c r="B139" s="50"/>
      <c r="C139" s="51"/>
      <c r="D139" s="46" t="str">
        <f>IFERROR(FLOOR(VLOOKUP(tbl__tracker[[#This Row],[Predecessor]],tbl__tracker[],7,FALSE),1),"-")</f>
        <v>-</v>
      </c>
      <c r="E139" s="45" t="str">
        <f>IFERROR(VLOOKUP(tbl__tracker[[#This Row],[Predecessor]],tbl__tracker[],7,FALSE)-tbl__tracker[[#This Row],[Start Date]],"-")</f>
        <v>-</v>
      </c>
      <c r="F139" s="3"/>
      <c r="G13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39" s="4"/>
      <c r="I139" s="4"/>
      <c r="J139" s="4"/>
      <c r="K139" s="6"/>
      <c r="L139" s="5"/>
      <c r="M139" s="4"/>
    </row>
    <row r="140" spans="1:13" ht="16" x14ac:dyDescent="0.2">
      <c r="A140" s="24">
        <v>131</v>
      </c>
      <c r="B140" s="50"/>
      <c r="C140" s="51"/>
      <c r="D140" s="46" t="str">
        <f>IFERROR(FLOOR(VLOOKUP(tbl__tracker[[#This Row],[Predecessor]],tbl__tracker[],7,FALSE),1),"-")</f>
        <v>-</v>
      </c>
      <c r="E140" s="45" t="str">
        <f>IFERROR(VLOOKUP(tbl__tracker[[#This Row],[Predecessor]],tbl__tracker[],7,FALSE)-tbl__tracker[[#This Row],[Start Date]],"-")</f>
        <v>-</v>
      </c>
      <c r="F140" s="3"/>
      <c r="G14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0" s="4"/>
      <c r="I140" s="4"/>
      <c r="J140" s="4"/>
      <c r="K140" s="6"/>
      <c r="L140" s="5"/>
      <c r="M140" s="4"/>
    </row>
    <row r="141" spans="1:13" ht="16" x14ac:dyDescent="0.2">
      <c r="A141" s="24">
        <v>132</v>
      </c>
      <c r="B141" s="50"/>
      <c r="C141" s="51"/>
      <c r="D141" s="46" t="str">
        <f>IFERROR(FLOOR(VLOOKUP(tbl__tracker[[#This Row],[Predecessor]],tbl__tracker[],7,FALSE),1),"-")</f>
        <v>-</v>
      </c>
      <c r="E141" s="45" t="str">
        <f>IFERROR(VLOOKUP(tbl__tracker[[#This Row],[Predecessor]],tbl__tracker[],7,FALSE)-tbl__tracker[[#This Row],[Start Date]],"-")</f>
        <v>-</v>
      </c>
      <c r="F141" s="3"/>
      <c r="G14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1" s="4"/>
      <c r="I141" s="4"/>
      <c r="J141" s="4"/>
      <c r="K141" s="6"/>
      <c r="L141" s="5"/>
      <c r="M141" s="4"/>
    </row>
    <row r="142" spans="1:13" ht="16" x14ac:dyDescent="0.2">
      <c r="A142" s="24">
        <v>133</v>
      </c>
      <c r="B142" s="50"/>
      <c r="C142" s="51"/>
      <c r="D142" s="46" t="str">
        <f>IFERROR(FLOOR(VLOOKUP(tbl__tracker[[#This Row],[Predecessor]],tbl__tracker[],7,FALSE),1),"-")</f>
        <v>-</v>
      </c>
      <c r="E142" s="45" t="str">
        <f>IFERROR(VLOOKUP(tbl__tracker[[#This Row],[Predecessor]],tbl__tracker[],7,FALSE)-tbl__tracker[[#This Row],[Start Date]],"-")</f>
        <v>-</v>
      </c>
      <c r="F142" s="3"/>
      <c r="G14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2" s="4"/>
      <c r="I142" s="4"/>
      <c r="J142" s="4"/>
      <c r="K142" s="6"/>
      <c r="L142" s="5"/>
      <c r="M142" s="4"/>
    </row>
    <row r="143" spans="1:13" ht="16" x14ac:dyDescent="0.2">
      <c r="A143" s="24">
        <v>134</v>
      </c>
      <c r="B143" s="50"/>
      <c r="C143" s="51"/>
      <c r="D143" s="46" t="str">
        <f>IFERROR(FLOOR(VLOOKUP(tbl__tracker[[#This Row],[Predecessor]],tbl__tracker[],7,FALSE),1),"-")</f>
        <v>-</v>
      </c>
      <c r="E143" s="45" t="str">
        <f>IFERROR(VLOOKUP(tbl__tracker[[#This Row],[Predecessor]],tbl__tracker[],7,FALSE)-tbl__tracker[[#This Row],[Start Date]],"-")</f>
        <v>-</v>
      </c>
      <c r="F143" s="3"/>
      <c r="G14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3" s="4"/>
      <c r="I143" s="4"/>
      <c r="J143" s="4"/>
      <c r="K143" s="6"/>
      <c r="L143" s="5"/>
      <c r="M143" s="4"/>
    </row>
    <row r="144" spans="1:13" ht="16" x14ac:dyDescent="0.2">
      <c r="A144" s="24">
        <v>135</v>
      </c>
      <c r="B144" s="50"/>
      <c r="C144" s="51"/>
      <c r="D144" s="46" t="str">
        <f>IFERROR(FLOOR(VLOOKUP(tbl__tracker[[#This Row],[Predecessor]],tbl__tracker[],7,FALSE),1),"-")</f>
        <v>-</v>
      </c>
      <c r="E144" s="45" t="str">
        <f>IFERROR(VLOOKUP(tbl__tracker[[#This Row],[Predecessor]],tbl__tracker[],7,FALSE)-tbl__tracker[[#This Row],[Start Date]],"-")</f>
        <v>-</v>
      </c>
      <c r="F144" s="3"/>
      <c r="G14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4" s="4"/>
      <c r="I144" s="4"/>
      <c r="J144" s="4"/>
      <c r="K144" s="6"/>
      <c r="L144" s="5"/>
      <c r="M144" s="4"/>
    </row>
    <row r="145" spans="1:13" ht="16" x14ac:dyDescent="0.2">
      <c r="A145" s="24">
        <v>136</v>
      </c>
      <c r="B145" s="50"/>
      <c r="C145" s="51"/>
      <c r="D145" s="46" t="str">
        <f>IFERROR(FLOOR(VLOOKUP(tbl__tracker[[#This Row],[Predecessor]],tbl__tracker[],7,FALSE),1),"-")</f>
        <v>-</v>
      </c>
      <c r="E145" s="45" t="str">
        <f>IFERROR(VLOOKUP(tbl__tracker[[#This Row],[Predecessor]],tbl__tracker[],7,FALSE)-tbl__tracker[[#This Row],[Start Date]],"-")</f>
        <v>-</v>
      </c>
      <c r="F145" s="3"/>
      <c r="G14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5" s="4"/>
      <c r="I145" s="4"/>
      <c r="J145" s="4"/>
      <c r="K145" s="6"/>
      <c r="L145" s="5"/>
      <c r="M145" s="4"/>
    </row>
    <row r="146" spans="1:13" ht="16" x14ac:dyDescent="0.2">
      <c r="A146" s="24">
        <v>137</v>
      </c>
      <c r="B146" s="50"/>
      <c r="C146" s="51"/>
      <c r="D146" s="46" t="str">
        <f>IFERROR(FLOOR(VLOOKUP(tbl__tracker[[#This Row],[Predecessor]],tbl__tracker[],7,FALSE),1),"-")</f>
        <v>-</v>
      </c>
      <c r="E146" s="45" t="str">
        <f>IFERROR(VLOOKUP(tbl__tracker[[#This Row],[Predecessor]],tbl__tracker[],7,FALSE)-tbl__tracker[[#This Row],[Start Date]],"-")</f>
        <v>-</v>
      </c>
      <c r="F146" s="3"/>
      <c r="G14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6" s="4"/>
      <c r="I146" s="4"/>
      <c r="J146" s="4"/>
      <c r="K146" s="6"/>
      <c r="L146" s="5"/>
      <c r="M146" s="4"/>
    </row>
    <row r="147" spans="1:13" ht="16" x14ac:dyDescent="0.2">
      <c r="A147" s="24">
        <v>138</v>
      </c>
      <c r="B147" s="50"/>
      <c r="C147" s="51"/>
      <c r="D147" s="46" t="str">
        <f>IFERROR(FLOOR(VLOOKUP(tbl__tracker[[#This Row],[Predecessor]],tbl__tracker[],7,FALSE),1),"-")</f>
        <v>-</v>
      </c>
      <c r="E147" s="45" t="str">
        <f>IFERROR(VLOOKUP(tbl__tracker[[#This Row],[Predecessor]],tbl__tracker[],7,FALSE)-tbl__tracker[[#This Row],[Start Date]],"-")</f>
        <v>-</v>
      </c>
      <c r="F147" s="3"/>
      <c r="G14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7" s="4"/>
      <c r="I147" s="4"/>
      <c r="J147" s="4"/>
      <c r="K147" s="6"/>
      <c r="L147" s="5"/>
      <c r="M147" s="4"/>
    </row>
    <row r="148" spans="1:13" ht="16" x14ac:dyDescent="0.2">
      <c r="A148" s="24">
        <v>139</v>
      </c>
      <c r="B148" s="50"/>
      <c r="C148" s="51"/>
      <c r="D148" s="46" t="str">
        <f>IFERROR(FLOOR(VLOOKUP(tbl__tracker[[#This Row],[Predecessor]],tbl__tracker[],7,FALSE),1),"-")</f>
        <v>-</v>
      </c>
      <c r="E148" s="45" t="str">
        <f>IFERROR(VLOOKUP(tbl__tracker[[#This Row],[Predecessor]],tbl__tracker[],7,FALSE)-tbl__tracker[[#This Row],[Start Date]],"-")</f>
        <v>-</v>
      </c>
      <c r="F148" s="3"/>
      <c r="G14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8" s="4"/>
      <c r="I148" s="4"/>
      <c r="J148" s="4"/>
      <c r="K148" s="6"/>
      <c r="L148" s="5"/>
      <c r="M148" s="4"/>
    </row>
    <row r="149" spans="1:13" ht="16" x14ac:dyDescent="0.2">
      <c r="A149" s="24">
        <v>140</v>
      </c>
      <c r="B149" s="50"/>
      <c r="C149" s="51"/>
      <c r="D149" s="46" t="str">
        <f>IFERROR(FLOOR(VLOOKUP(tbl__tracker[[#This Row],[Predecessor]],tbl__tracker[],7,FALSE),1),"-")</f>
        <v>-</v>
      </c>
      <c r="E149" s="45" t="str">
        <f>IFERROR(VLOOKUP(tbl__tracker[[#This Row],[Predecessor]],tbl__tracker[],7,FALSE)-tbl__tracker[[#This Row],[Start Date]],"-")</f>
        <v>-</v>
      </c>
      <c r="F149" s="3"/>
      <c r="G14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49" s="4"/>
      <c r="I149" s="4"/>
      <c r="J149" s="4"/>
      <c r="K149" s="6"/>
      <c r="L149" s="5"/>
      <c r="M149" s="4"/>
    </row>
    <row r="150" spans="1:13" ht="16" x14ac:dyDescent="0.2">
      <c r="A150" s="24">
        <v>141</v>
      </c>
      <c r="B150" s="50"/>
      <c r="C150" s="51"/>
      <c r="D150" s="46" t="str">
        <f>IFERROR(FLOOR(VLOOKUP(tbl__tracker[[#This Row],[Predecessor]],tbl__tracker[],7,FALSE),1),"-")</f>
        <v>-</v>
      </c>
      <c r="E150" s="45" t="str">
        <f>IFERROR(VLOOKUP(tbl__tracker[[#This Row],[Predecessor]],tbl__tracker[],7,FALSE)-tbl__tracker[[#This Row],[Start Date]],"-")</f>
        <v>-</v>
      </c>
      <c r="F150" s="3"/>
      <c r="G15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0" s="4"/>
      <c r="I150" s="4"/>
      <c r="J150" s="4"/>
      <c r="K150" s="6"/>
      <c r="L150" s="5"/>
      <c r="M150" s="4"/>
    </row>
    <row r="151" spans="1:13" ht="16" x14ac:dyDescent="0.2">
      <c r="A151" s="24">
        <v>142</v>
      </c>
      <c r="B151" s="50"/>
      <c r="C151" s="51"/>
      <c r="D151" s="46" t="str">
        <f>IFERROR(FLOOR(VLOOKUP(tbl__tracker[[#This Row],[Predecessor]],tbl__tracker[],7,FALSE),1),"-")</f>
        <v>-</v>
      </c>
      <c r="E151" s="45" t="str">
        <f>IFERROR(VLOOKUP(tbl__tracker[[#This Row],[Predecessor]],tbl__tracker[],7,FALSE)-tbl__tracker[[#This Row],[Start Date]],"-")</f>
        <v>-</v>
      </c>
      <c r="F151" s="3"/>
      <c r="G15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1" s="4"/>
      <c r="I151" s="4"/>
      <c r="J151" s="4"/>
      <c r="K151" s="6"/>
      <c r="L151" s="5"/>
      <c r="M151" s="4"/>
    </row>
    <row r="152" spans="1:13" ht="16" x14ac:dyDescent="0.2">
      <c r="A152" s="24">
        <v>143</v>
      </c>
      <c r="B152" s="50"/>
      <c r="C152" s="51"/>
      <c r="D152" s="46" t="str">
        <f>IFERROR(FLOOR(VLOOKUP(tbl__tracker[[#This Row],[Predecessor]],tbl__tracker[],7,FALSE),1),"-")</f>
        <v>-</v>
      </c>
      <c r="E152" s="45" t="str">
        <f>IFERROR(VLOOKUP(tbl__tracker[[#This Row],[Predecessor]],tbl__tracker[],7,FALSE)-tbl__tracker[[#This Row],[Start Date]],"-")</f>
        <v>-</v>
      </c>
      <c r="F152" s="3"/>
      <c r="G15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2" s="4"/>
      <c r="I152" s="4"/>
      <c r="J152" s="4"/>
      <c r="K152" s="6"/>
      <c r="L152" s="5"/>
      <c r="M152" s="4"/>
    </row>
    <row r="153" spans="1:13" ht="16" x14ac:dyDescent="0.2">
      <c r="A153" s="24">
        <v>144</v>
      </c>
      <c r="B153" s="50"/>
      <c r="C153" s="51"/>
      <c r="D153" s="46" t="str">
        <f>IFERROR(FLOOR(VLOOKUP(tbl__tracker[[#This Row],[Predecessor]],tbl__tracker[],7,FALSE),1),"-")</f>
        <v>-</v>
      </c>
      <c r="E153" s="45" t="str">
        <f>IFERROR(VLOOKUP(tbl__tracker[[#This Row],[Predecessor]],tbl__tracker[],7,FALSE)-tbl__tracker[[#This Row],[Start Date]],"-")</f>
        <v>-</v>
      </c>
      <c r="F153" s="3"/>
      <c r="G15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3" s="4"/>
      <c r="I153" s="4"/>
      <c r="J153" s="4"/>
      <c r="K153" s="6"/>
      <c r="L153" s="5"/>
      <c r="M153" s="4"/>
    </row>
    <row r="154" spans="1:13" ht="16" x14ac:dyDescent="0.2">
      <c r="A154" s="24">
        <v>145</v>
      </c>
      <c r="B154" s="50"/>
      <c r="C154" s="51"/>
      <c r="D154" s="46" t="str">
        <f>IFERROR(FLOOR(VLOOKUP(tbl__tracker[[#This Row],[Predecessor]],tbl__tracker[],7,FALSE),1),"-")</f>
        <v>-</v>
      </c>
      <c r="E154" s="45" t="str">
        <f>IFERROR(VLOOKUP(tbl__tracker[[#This Row],[Predecessor]],tbl__tracker[],7,FALSE)-tbl__tracker[[#This Row],[Start Date]],"-")</f>
        <v>-</v>
      </c>
      <c r="F154" s="3"/>
      <c r="G15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4" s="4"/>
      <c r="I154" s="4"/>
      <c r="J154" s="4"/>
      <c r="K154" s="6"/>
      <c r="L154" s="5"/>
      <c r="M154" s="4"/>
    </row>
    <row r="155" spans="1:13" ht="16" x14ac:dyDescent="0.2">
      <c r="A155" s="24">
        <v>146</v>
      </c>
      <c r="B155" s="50"/>
      <c r="C155" s="51"/>
      <c r="D155" s="46" t="str">
        <f>IFERROR(FLOOR(VLOOKUP(tbl__tracker[[#This Row],[Predecessor]],tbl__tracker[],7,FALSE),1),"-")</f>
        <v>-</v>
      </c>
      <c r="E155" s="45" t="str">
        <f>IFERROR(VLOOKUP(tbl__tracker[[#This Row],[Predecessor]],tbl__tracker[],7,FALSE)-tbl__tracker[[#This Row],[Start Date]],"-")</f>
        <v>-</v>
      </c>
      <c r="F155" s="3"/>
      <c r="G15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5" s="4"/>
      <c r="I155" s="4"/>
      <c r="J155" s="4"/>
      <c r="K155" s="6"/>
      <c r="L155" s="5"/>
      <c r="M155" s="4"/>
    </row>
    <row r="156" spans="1:13" ht="16" x14ac:dyDescent="0.2">
      <c r="A156" s="24">
        <v>147</v>
      </c>
      <c r="B156" s="50"/>
      <c r="C156" s="51"/>
      <c r="D156" s="46" t="str">
        <f>IFERROR(FLOOR(VLOOKUP(tbl__tracker[[#This Row],[Predecessor]],tbl__tracker[],7,FALSE),1),"-")</f>
        <v>-</v>
      </c>
      <c r="E156" s="45" t="str">
        <f>IFERROR(VLOOKUP(tbl__tracker[[#This Row],[Predecessor]],tbl__tracker[],7,FALSE)-tbl__tracker[[#This Row],[Start Date]],"-")</f>
        <v>-</v>
      </c>
      <c r="F156" s="3"/>
      <c r="G15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6" s="4"/>
      <c r="I156" s="4"/>
      <c r="J156" s="4"/>
      <c r="K156" s="6"/>
      <c r="L156" s="5"/>
      <c r="M156" s="4"/>
    </row>
    <row r="157" spans="1:13" ht="16" x14ac:dyDescent="0.2">
      <c r="A157" s="24">
        <v>148</v>
      </c>
      <c r="B157" s="50"/>
      <c r="C157" s="51"/>
      <c r="D157" s="46" t="str">
        <f>IFERROR(FLOOR(VLOOKUP(tbl__tracker[[#This Row],[Predecessor]],tbl__tracker[],7,FALSE),1),"-")</f>
        <v>-</v>
      </c>
      <c r="E157" s="45" t="str">
        <f>IFERROR(VLOOKUP(tbl__tracker[[#This Row],[Predecessor]],tbl__tracker[],7,FALSE)-tbl__tracker[[#This Row],[Start Date]],"-")</f>
        <v>-</v>
      </c>
      <c r="F157" s="3"/>
      <c r="G15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7" s="4"/>
      <c r="I157" s="4"/>
      <c r="J157" s="4"/>
      <c r="K157" s="6"/>
      <c r="L157" s="5"/>
      <c r="M157" s="4"/>
    </row>
    <row r="158" spans="1:13" ht="16" x14ac:dyDescent="0.2">
      <c r="A158" s="24">
        <v>149</v>
      </c>
      <c r="B158" s="50"/>
      <c r="C158" s="51"/>
      <c r="D158" s="46" t="str">
        <f>IFERROR(FLOOR(VLOOKUP(tbl__tracker[[#This Row],[Predecessor]],tbl__tracker[],7,FALSE),1),"-")</f>
        <v>-</v>
      </c>
      <c r="E158" s="45" t="str">
        <f>IFERROR(VLOOKUP(tbl__tracker[[#This Row],[Predecessor]],tbl__tracker[],7,FALSE)-tbl__tracker[[#This Row],[Start Date]],"-")</f>
        <v>-</v>
      </c>
      <c r="F158" s="3"/>
      <c r="G15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8" s="4"/>
      <c r="I158" s="4"/>
      <c r="J158" s="4"/>
      <c r="K158" s="6"/>
      <c r="L158" s="5"/>
      <c r="M158" s="4"/>
    </row>
    <row r="159" spans="1:13" ht="16" x14ac:dyDescent="0.2">
      <c r="A159" s="24">
        <v>150</v>
      </c>
      <c r="B159" s="50"/>
      <c r="C159" s="51"/>
      <c r="D159" s="46" t="str">
        <f>IFERROR(FLOOR(VLOOKUP(tbl__tracker[[#This Row],[Predecessor]],tbl__tracker[],7,FALSE),1),"-")</f>
        <v>-</v>
      </c>
      <c r="E159" s="45" t="str">
        <f>IFERROR(VLOOKUP(tbl__tracker[[#This Row],[Predecessor]],tbl__tracker[],7,FALSE)-tbl__tracker[[#This Row],[Start Date]],"-")</f>
        <v>-</v>
      </c>
      <c r="F159" s="3"/>
      <c r="G15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59" s="4"/>
      <c r="I159" s="4"/>
      <c r="J159" s="4"/>
      <c r="K159" s="6"/>
      <c r="L159" s="5"/>
      <c r="M159" s="4"/>
    </row>
    <row r="160" spans="1:13" ht="16" x14ac:dyDescent="0.2">
      <c r="A160" s="24">
        <v>151</v>
      </c>
      <c r="B160" s="50"/>
      <c r="C160" s="51"/>
      <c r="D160" s="46" t="str">
        <f>IFERROR(FLOOR(VLOOKUP(tbl__tracker[[#This Row],[Predecessor]],tbl__tracker[],7,FALSE),1),"-")</f>
        <v>-</v>
      </c>
      <c r="E160" s="45" t="str">
        <f>IFERROR(VLOOKUP(tbl__tracker[[#This Row],[Predecessor]],tbl__tracker[],7,FALSE)-tbl__tracker[[#This Row],[Start Date]],"-")</f>
        <v>-</v>
      </c>
      <c r="F160" s="3"/>
      <c r="G16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0" s="4"/>
      <c r="I160" s="4"/>
      <c r="J160" s="4"/>
      <c r="K160" s="6"/>
      <c r="L160" s="5"/>
      <c r="M160" s="4"/>
    </row>
    <row r="161" spans="1:13" ht="16" x14ac:dyDescent="0.2">
      <c r="A161" s="24">
        <v>152</v>
      </c>
      <c r="B161" s="50"/>
      <c r="C161" s="51"/>
      <c r="D161" s="46" t="str">
        <f>IFERROR(FLOOR(VLOOKUP(tbl__tracker[[#This Row],[Predecessor]],tbl__tracker[],7,FALSE),1),"-")</f>
        <v>-</v>
      </c>
      <c r="E161" s="45" t="str">
        <f>IFERROR(VLOOKUP(tbl__tracker[[#This Row],[Predecessor]],tbl__tracker[],7,FALSE)-tbl__tracker[[#This Row],[Start Date]],"-")</f>
        <v>-</v>
      </c>
      <c r="F161" s="3"/>
      <c r="G16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1" s="4"/>
      <c r="I161" s="4"/>
      <c r="J161" s="4"/>
      <c r="K161" s="6"/>
      <c r="L161" s="5"/>
      <c r="M161" s="4"/>
    </row>
    <row r="162" spans="1:13" ht="16" x14ac:dyDescent="0.2">
      <c r="A162" s="24">
        <v>153</v>
      </c>
      <c r="B162" s="50"/>
      <c r="C162" s="51"/>
      <c r="D162" s="46" t="str">
        <f>IFERROR(FLOOR(VLOOKUP(tbl__tracker[[#This Row],[Predecessor]],tbl__tracker[],7,FALSE),1),"-")</f>
        <v>-</v>
      </c>
      <c r="E162" s="45" t="str">
        <f>IFERROR(VLOOKUP(tbl__tracker[[#This Row],[Predecessor]],tbl__tracker[],7,FALSE)-tbl__tracker[[#This Row],[Start Date]],"-")</f>
        <v>-</v>
      </c>
      <c r="F162" s="3"/>
      <c r="G16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2" s="4"/>
      <c r="I162" s="4"/>
      <c r="J162" s="4"/>
      <c r="K162" s="6"/>
      <c r="L162" s="5"/>
      <c r="M162" s="4"/>
    </row>
    <row r="163" spans="1:13" ht="16" x14ac:dyDescent="0.2">
      <c r="A163" s="24">
        <v>154</v>
      </c>
      <c r="B163" s="50"/>
      <c r="C163" s="51"/>
      <c r="D163" s="46" t="str">
        <f>IFERROR(FLOOR(VLOOKUP(tbl__tracker[[#This Row],[Predecessor]],tbl__tracker[],7,FALSE),1),"-")</f>
        <v>-</v>
      </c>
      <c r="E163" s="45" t="str">
        <f>IFERROR(VLOOKUP(tbl__tracker[[#This Row],[Predecessor]],tbl__tracker[],7,FALSE)-tbl__tracker[[#This Row],[Start Date]],"-")</f>
        <v>-</v>
      </c>
      <c r="F163" s="3"/>
      <c r="G16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3" s="4"/>
      <c r="I163" s="4"/>
      <c r="J163" s="4"/>
      <c r="K163" s="6"/>
      <c r="L163" s="5"/>
      <c r="M163" s="4"/>
    </row>
    <row r="164" spans="1:13" ht="16" x14ac:dyDescent="0.2">
      <c r="A164" s="24">
        <v>155</v>
      </c>
      <c r="B164" s="50"/>
      <c r="C164" s="51"/>
      <c r="D164" s="46" t="str">
        <f>IFERROR(FLOOR(VLOOKUP(tbl__tracker[[#This Row],[Predecessor]],tbl__tracker[],7,FALSE),1),"-")</f>
        <v>-</v>
      </c>
      <c r="E164" s="45" t="str">
        <f>IFERROR(VLOOKUP(tbl__tracker[[#This Row],[Predecessor]],tbl__tracker[],7,FALSE)-tbl__tracker[[#This Row],[Start Date]],"-")</f>
        <v>-</v>
      </c>
      <c r="F164" s="3"/>
      <c r="G16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4" s="4"/>
      <c r="I164" s="4"/>
      <c r="J164" s="4"/>
      <c r="K164" s="6"/>
      <c r="L164" s="5"/>
      <c r="M164" s="4"/>
    </row>
    <row r="165" spans="1:13" ht="16" x14ac:dyDescent="0.2">
      <c r="A165" s="24">
        <v>156</v>
      </c>
      <c r="B165" s="50"/>
      <c r="C165" s="51"/>
      <c r="D165" s="46" t="str">
        <f>IFERROR(FLOOR(VLOOKUP(tbl__tracker[[#This Row],[Predecessor]],tbl__tracker[],7,FALSE),1),"-")</f>
        <v>-</v>
      </c>
      <c r="E165" s="45" t="str">
        <f>IFERROR(VLOOKUP(tbl__tracker[[#This Row],[Predecessor]],tbl__tracker[],7,FALSE)-tbl__tracker[[#This Row],[Start Date]],"-")</f>
        <v>-</v>
      </c>
      <c r="F165" s="3"/>
      <c r="G16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5" s="4"/>
      <c r="I165" s="4"/>
      <c r="J165" s="4"/>
      <c r="K165" s="6"/>
      <c r="L165" s="5"/>
      <c r="M165" s="4"/>
    </row>
    <row r="166" spans="1:13" ht="16" x14ac:dyDescent="0.2">
      <c r="A166" s="24">
        <v>157</v>
      </c>
      <c r="B166" s="50"/>
      <c r="C166" s="51"/>
      <c r="D166" s="46" t="str">
        <f>IFERROR(FLOOR(VLOOKUP(tbl__tracker[[#This Row],[Predecessor]],tbl__tracker[],7,FALSE),1),"-")</f>
        <v>-</v>
      </c>
      <c r="E166" s="45" t="str">
        <f>IFERROR(VLOOKUP(tbl__tracker[[#This Row],[Predecessor]],tbl__tracker[],7,FALSE)-tbl__tracker[[#This Row],[Start Date]],"-")</f>
        <v>-</v>
      </c>
      <c r="F166" s="3"/>
      <c r="G16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6" s="4"/>
      <c r="I166" s="4"/>
      <c r="J166" s="4"/>
      <c r="K166" s="6"/>
      <c r="L166" s="5"/>
      <c r="M166" s="4"/>
    </row>
    <row r="167" spans="1:13" ht="16" x14ac:dyDescent="0.2">
      <c r="A167" s="24">
        <v>158</v>
      </c>
      <c r="B167" s="50"/>
      <c r="C167" s="51"/>
      <c r="D167" s="46" t="str">
        <f>IFERROR(FLOOR(VLOOKUP(tbl__tracker[[#This Row],[Predecessor]],tbl__tracker[],7,FALSE),1),"-")</f>
        <v>-</v>
      </c>
      <c r="E167" s="45" t="str">
        <f>IFERROR(VLOOKUP(tbl__tracker[[#This Row],[Predecessor]],tbl__tracker[],7,FALSE)-tbl__tracker[[#This Row],[Start Date]],"-")</f>
        <v>-</v>
      </c>
      <c r="F167" s="3"/>
      <c r="G16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7" s="4"/>
      <c r="I167" s="4"/>
      <c r="J167" s="4"/>
      <c r="K167" s="6"/>
      <c r="L167" s="5"/>
      <c r="M167" s="4"/>
    </row>
    <row r="168" spans="1:13" ht="16" x14ac:dyDescent="0.2">
      <c r="A168" s="24">
        <v>159</v>
      </c>
      <c r="B168" s="50"/>
      <c r="C168" s="51"/>
      <c r="D168" s="46" t="str">
        <f>IFERROR(FLOOR(VLOOKUP(tbl__tracker[[#This Row],[Predecessor]],tbl__tracker[],7,FALSE),1),"-")</f>
        <v>-</v>
      </c>
      <c r="E168" s="45" t="str">
        <f>IFERROR(VLOOKUP(tbl__tracker[[#This Row],[Predecessor]],tbl__tracker[],7,FALSE)-tbl__tracker[[#This Row],[Start Date]],"-")</f>
        <v>-</v>
      </c>
      <c r="F168" s="3"/>
      <c r="G16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8" s="4"/>
      <c r="I168" s="4"/>
      <c r="J168" s="4"/>
      <c r="K168" s="6"/>
      <c r="L168" s="5"/>
      <c r="M168" s="4"/>
    </row>
    <row r="169" spans="1:13" ht="16" x14ac:dyDescent="0.2">
      <c r="A169" s="24">
        <v>160</v>
      </c>
      <c r="B169" s="50"/>
      <c r="C169" s="51"/>
      <c r="D169" s="46" t="str">
        <f>IFERROR(FLOOR(VLOOKUP(tbl__tracker[[#This Row],[Predecessor]],tbl__tracker[],7,FALSE),1),"-")</f>
        <v>-</v>
      </c>
      <c r="E169" s="45" t="str">
        <f>IFERROR(VLOOKUP(tbl__tracker[[#This Row],[Predecessor]],tbl__tracker[],7,FALSE)-tbl__tracker[[#This Row],[Start Date]],"-")</f>
        <v>-</v>
      </c>
      <c r="F169" s="3"/>
      <c r="G16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69" s="4"/>
      <c r="I169" s="4"/>
      <c r="J169" s="4"/>
      <c r="K169" s="6"/>
      <c r="L169" s="5"/>
      <c r="M169" s="4"/>
    </row>
    <row r="170" spans="1:13" ht="16" x14ac:dyDescent="0.2">
      <c r="A170" s="24">
        <v>161</v>
      </c>
      <c r="B170" s="50"/>
      <c r="C170" s="51"/>
      <c r="D170" s="46" t="str">
        <f>IFERROR(FLOOR(VLOOKUP(tbl__tracker[[#This Row],[Predecessor]],tbl__tracker[],7,FALSE),1),"-")</f>
        <v>-</v>
      </c>
      <c r="E170" s="45" t="str">
        <f>IFERROR(VLOOKUP(tbl__tracker[[#This Row],[Predecessor]],tbl__tracker[],7,FALSE)-tbl__tracker[[#This Row],[Start Date]],"-")</f>
        <v>-</v>
      </c>
      <c r="F170" s="3"/>
      <c r="G17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0" s="4"/>
      <c r="I170" s="4"/>
      <c r="J170" s="4"/>
      <c r="K170" s="6"/>
      <c r="L170" s="5"/>
      <c r="M170" s="4"/>
    </row>
    <row r="171" spans="1:13" ht="16" x14ac:dyDescent="0.2">
      <c r="A171" s="24">
        <v>162</v>
      </c>
      <c r="B171" s="50"/>
      <c r="C171" s="51"/>
      <c r="D171" s="46" t="str">
        <f>IFERROR(FLOOR(VLOOKUP(tbl__tracker[[#This Row],[Predecessor]],tbl__tracker[],7,FALSE),1),"-")</f>
        <v>-</v>
      </c>
      <c r="E171" s="45" t="str">
        <f>IFERROR(VLOOKUP(tbl__tracker[[#This Row],[Predecessor]],tbl__tracker[],7,FALSE)-tbl__tracker[[#This Row],[Start Date]],"-")</f>
        <v>-</v>
      </c>
      <c r="F171" s="3"/>
      <c r="G17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1" s="4"/>
      <c r="I171" s="4"/>
      <c r="J171" s="4"/>
      <c r="K171" s="6"/>
      <c r="L171" s="5"/>
      <c r="M171" s="4"/>
    </row>
    <row r="172" spans="1:13" ht="16" x14ac:dyDescent="0.2">
      <c r="A172" s="24">
        <v>163</v>
      </c>
      <c r="B172" s="50"/>
      <c r="C172" s="51"/>
      <c r="D172" s="46" t="str">
        <f>IFERROR(FLOOR(VLOOKUP(tbl__tracker[[#This Row],[Predecessor]],tbl__tracker[],7,FALSE),1),"-")</f>
        <v>-</v>
      </c>
      <c r="E172" s="45" t="str">
        <f>IFERROR(VLOOKUP(tbl__tracker[[#This Row],[Predecessor]],tbl__tracker[],7,FALSE)-tbl__tracker[[#This Row],[Start Date]],"-")</f>
        <v>-</v>
      </c>
      <c r="F172" s="3"/>
      <c r="G17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2" s="4"/>
      <c r="I172" s="4"/>
      <c r="J172" s="4"/>
      <c r="K172" s="6"/>
      <c r="L172" s="5"/>
      <c r="M172" s="4"/>
    </row>
    <row r="173" spans="1:13" ht="16" x14ac:dyDescent="0.2">
      <c r="A173" s="24">
        <v>164</v>
      </c>
      <c r="B173" s="50"/>
      <c r="C173" s="51"/>
      <c r="D173" s="46" t="str">
        <f>IFERROR(FLOOR(VLOOKUP(tbl__tracker[[#This Row],[Predecessor]],tbl__tracker[],7,FALSE),1),"-")</f>
        <v>-</v>
      </c>
      <c r="E173" s="45" t="str">
        <f>IFERROR(VLOOKUP(tbl__tracker[[#This Row],[Predecessor]],tbl__tracker[],7,FALSE)-tbl__tracker[[#This Row],[Start Date]],"-")</f>
        <v>-</v>
      </c>
      <c r="F173" s="3"/>
      <c r="G17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3" s="4"/>
      <c r="I173" s="4"/>
      <c r="J173" s="4"/>
      <c r="K173" s="6"/>
      <c r="L173" s="5"/>
      <c r="M173" s="4"/>
    </row>
    <row r="174" spans="1:13" ht="16" x14ac:dyDescent="0.2">
      <c r="A174" s="24">
        <v>165</v>
      </c>
      <c r="B174" s="50"/>
      <c r="C174" s="51"/>
      <c r="D174" s="46" t="str">
        <f>IFERROR(FLOOR(VLOOKUP(tbl__tracker[[#This Row],[Predecessor]],tbl__tracker[],7,FALSE),1),"-")</f>
        <v>-</v>
      </c>
      <c r="E174" s="45" t="str">
        <f>IFERROR(VLOOKUP(tbl__tracker[[#This Row],[Predecessor]],tbl__tracker[],7,FALSE)-tbl__tracker[[#This Row],[Start Date]],"-")</f>
        <v>-</v>
      </c>
      <c r="F174" s="3"/>
      <c r="G17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4" s="4"/>
      <c r="I174" s="4"/>
      <c r="J174" s="4"/>
      <c r="K174" s="6"/>
      <c r="L174" s="5"/>
      <c r="M174" s="4"/>
    </row>
    <row r="175" spans="1:13" ht="16" x14ac:dyDescent="0.2">
      <c r="A175" s="24">
        <v>166</v>
      </c>
      <c r="B175" s="50"/>
      <c r="C175" s="51"/>
      <c r="D175" s="46" t="str">
        <f>IFERROR(FLOOR(VLOOKUP(tbl__tracker[[#This Row],[Predecessor]],tbl__tracker[],7,FALSE),1),"-")</f>
        <v>-</v>
      </c>
      <c r="E175" s="45" t="str">
        <f>IFERROR(VLOOKUP(tbl__tracker[[#This Row],[Predecessor]],tbl__tracker[],7,FALSE)-tbl__tracker[[#This Row],[Start Date]],"-")</f>
        <v>-</v>
      </c>
      <c r="F175" s="3"/>
      <c r="G17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5" s="4"/>
      <c r="I175" s="4"/>
      <c r="J175" s="4"/>
      <c r="K175" s="6"/>
      <c r="L175" s="5"/>
      <c r="M175" s="4"/>
    </row>
    <row r="176" spans="1:13" ht="16" x14ac:dyDescent="0.2">
      <c r="A176" s="24">
        <v>167</v>
      </c>
      <c r="B176" s="50"/>
      <c r="C176" s="51"/>
      <c r="D176" s="46" t="str">
        <f>IFERROR(FLOOR(VLOOKUP(tbl__tracker[[#This Row],[Predecessor]],tbl__tracker[],7,FALSE),1),"-")</f>
        <v>-</v>
      </c>
      <c r="E176" s="45" t="str">
        <f>IFERROR(VLOOKUP(tbl__tracker[[#This Row],[Predecessor]],tbl__tracker[],7,FALSE)-tbl__tracker[[#This Row],[Start Date]],"-")</f>
        <v>-</v>
      </c>
      <c r="F176" s="3"/>
      <c r="G17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6" s="4"/>
      <c r="I176" s="4"/>
      <c r="J176" s="4"/>
      <c r="K176" s="6"/>
      <c r="L176" s="5"/>
      <c r="M176" s="4"/>
    </row>
    <row r="177" spans="1:13" ht="16" x14ac:dyDescent="0.2">
      <c r="A177" s="24">
        <v>168</v>
      </c>
      <c r="B177" s="50"/>
      <c r="C177" s="51"/>
      <c r="D177" s="46" t="str">
        <f>IFERROR(FLOOR(VLOOKUP(tbl__tracker[[#This Row],[Predecessor]],tbl__tracker[],7,FALSE),1),"-")</f>
        <v>-</v>
      </c>
      <c r="E177" s="45" t="str">
        <f>IFERROR(VLOOKUP(tbl__tracker[[#This Row],[Predecessor]],tbl__tracker[],7,FALSE)-tbl__tracker[[#This Row],[Start Date]],"-")</f>
        <v>-</v>
      </c>
      <c r="F177" s="3"/>
      <c r="G17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7" s="4"/>
      <c r="I177" s="4"/>
      <c r="J177" s="4"/>
      <c r="K177" s="6"/>
      <c r="L177" s="5"/>
      <c r="M177" s="4"/>
    </row>
    <row r="178" spans="1:13" ht="16" x14ac:dyDescent="0.2">
      <c r="A178" s="24">
        <v>169</v>
      </c>
      <c r="B178" s="50"/>
      <c r="C178" s="51"/>
      <c r="D178" s="46" t="str">
        <f>IFERROR(FLOOR(VLOOKUP(tbl__tracker[[#This Row],[Predecessor]],tbl__tracker[],7,FALSE),1),"-")</f>
        <v>-</v>
      </c>
      <c r="E178" s="45" t="str">
        <f>IFERROR(VLOOKUP(tbl__tracker[[#This Row],[Predecessor]],tbl__tracker[],7,FALSE)-tbl__tracker[[#This Row],[Start Date]],"-")</f>
        <v>-</v>
      </c>
      <c r="F178" s="3"/>
      <c r="G17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8" s="4"/>
      <c r="I178" s="4"/>
      <c r="J178" s="4"/>
      <c r="K178" s="6"/>
      <c r="L178" s="5"/>
      <c r="M178" s="4"/>
    </row>
    <row r="179" spans="1:13" ht="16" x14ac:dyDescent="0.2">
      <c r="A179" s="24">
        <v>170</v>
      </c>
      <c r="B179" s="50"/>
      <c r="C179" s="51"/>
      <c r="D179" s="46" t="str">
        <f>IFERROR(FLOOR(VLOOKUP(tbl__tracker[[#This Row],[Predecessor]],tbl__tracker[],7,FALSE),1),"-")</f>
        <v>-</v>
      </c>
      <c r="E179" s="45" t="str">
        <f>IFERROR(VLOOKUP(tbl__tracker[[#This Row],[Predecessor]],tbl__tracker[],7,FALSE)-tbl__tracker[[#This Row],[Start Date]],"-")</f>
        <v>-</v>
      </c>
      <c r="F179" s="3"/>
      <c r="G17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79" s="4"/>
      <c r="I179" s="4"/>
      <c r="J179" s="4"/>
      <c r="K179" s="6"/>
      <c r="L179" s="5"/>
      <c r="M179" s="4"/>
    </row>
    <row r="180" spans="1:13" ht="16" x14ac:dyDescent="0.2">
      <c r="A180" s="24">
        <v>171</v>
      </c>
      <c r="B180" s="50"/>
      <c r="C180" s="51"/>
      <c r="D180" s="46" t="str">
        <f>IFERROR(FLOOR(VLOOKUP(tbl__tracker[[#This Row],[Predecessor]],tbl__tracker[],7,FALSE),1),"-")</f>
        <v>-</v>
      </c>
      <c r="E180" s="45" t="str">
        <f>IFERROR(VLOOKUP(tbl__tracker[[#This Row],[Predecessor]],tbl__tracker[],7,FALSE)-tbl__tracker[[#This Row],[Start Date]],"-")</f>
        <v>-</v>
      </c>
      <c r="F180" s="3"/>
      <c r="G18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0" s="4"/>
      <c r="I180" s="4"/>
      <c r="J180" s="4"/>
      <c r="K180" s="6"/>
      <c r="L180" s="5"/>
      <c r="M180" s="4"/>
    </row>
    <row r="181" spans="1:13" ht="16" x14ac:dyDescent="0.2">
      <c r="A181" s="24">
        <v>172</v>
      </c>
      <c r="B181" s="50"/>
      <c r="C181" s="51"/>
      <c r="D181" s="46" t="str">
        <f>IFERROR(FLOOR(VLOOKUP(tbl__tracker[[#This Row],[Predecessor]],tbl__tracker[],7,FALSE),1),"-")</f>
        <v>-</v>
      </c>
      <c r="E181" s="45" t="str">
        <f>IFERROR(VLOOKUP(tbl__tracker[[#This Row],[Predecessor]],tbl__tracker[],7,FALSE)-tbl__tracker[[#This Row],[Start Date]],"-")</f>
        <v>-</v>
      </c>
      <c r="F181" s="3"/>
      <c r="G18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1" s="4"/>
      <c r="I181" s="4"/>
      <c r="J181" s="4"/>
      <c r="K181" s="6"/>
      <c r="L181" s="5"/>
      <c r="M181" s="4"/>
    </row>
    <row r="182" spans="1:13" ht="16" x14ac:dyDescent="0.2">
      <c r="A182" s="24">
        <v>173</v>
      </c>
      <c r="B182" s="50"/>
      <c r="C182" s="51"/>
      <c r="D182" s="46" t="str">
        <f>IFERROR(FLOOR(VLOOKUP(tbl__tracker[[#This Row],[Predecessor]],tbl__tracker[],7,FALSE),1),"-")</f>
        <v>-</v>
      </c>
      <c r="E182" s="45" t="str">
        <f>IFERROR(VLOOKUP(tbl__tracker[[#This Row],[Predecessor]],tbl__tracker[],7,FALSE)-tbl__tracker[[#This Row],[Start Date]],"-")</f>
        <v>-</v>
      </c>
      <c r="F182" s="3"/>
      <c r="G18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2" s="4"/>
      <c r="I182" s="4"/>
      <c r="J182" s="4"/>
      <c r="K182" s="6"/>
      <c r="L182" s="5"/>
      <c r="M182" s="4"/>
    </row>
    <row r="183" spans="1:13" ht="16" x14ac:dyDescent="0.2">
      <c r="A183" s="24">
        <v>174</v>
      </c>
      <c r="B183" s="50"/>
      <c r="C183" s="51"/>
      <c r="D183" s="46" t="str">
        <f>IFERROR(FLOOR(VLOOKUP(tbl__tracker[[#This Row],[Predecessor]],tbl__tracker[],7,FALSE),1),"-")</f>
        <v>-</v>
      </c>
      <c r="E183" s="45" t="str">
        <f>IFERROR(VLOOKUP(tbl__tracker[[#This Row],[Predecessor]],tbl__tracker[],7,FALSE)-tbl__tracker[[#This Row],[Start Date]],"-")</f>
        <v>-</v>
      </c>
      <c r="F183" s="3"/>
      <c r="G18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3" s="4"/>
      <c r="I183" s="4"/>
      <c r="J183" s="4"/>
      <c r="K183" s="6"/>
      <c r="L183" s="5"/>
      <c r="M183" s="4"/>
    </row>
    <row r="184" spans="1:13" ht="16" x14ac:dyDescent="0.2">
      <c r="A184" s="24">
        <v>175</v>
      </c>
      <c r="B184" s="50"/>
      <c r="C184" s="51"/>
      <c r="D184" s="46" t="str">
        <f>IFERROR(FLOOR(VLOOKUP(tbl__tracker[[#This Row],[Predecessor]],tbl__tracker[],7,FALSE),1),"-")</f>
        <v>-</v>
      </c>
      <c r="E184" s="45" t="str">
        <f>IFERROR(VLOOKUP(tbl__tracker[[#This Row],[Predecessor]],tbl__tracker[],7,FALSE)-tbl__tracker[[#This Row],[Start Date]],"-")</f>
        <v>-</v>
      </c>
      <c r="F184" s="3"/>
      <c r="G18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4" s="4"/>
      <c r="I184" s="4"/>
      <c r="J184" s="4"/>
      <c r="K184" s="6"/>
      <c r="L184" s="5"/>
      <c r="M184" s="4"/>
    </row>
    <row r="185" spans="1:13" ht="16" x14ac:dyDescent="0.2">
      <c r="A185" s="24">
        <v>176</v>
      </c>
      <c r="B185" s="50"/>
      <c r="C185" s="51"/>
      <c r="D185" s="46" t="str">
        <f>IFERROR(FLOOR(VLOOKUP(tbl__tracker[[#This Row],[Predecessor]],tbl__tracker[],7,FALSE),1),"-")</f>
        <v>-</v>
      </c>
      <c r="E185" s="45" t="str">
        <f>IFERROR(VLOOKUP(tbl__tracker[[#This Row],[Predecessor]],tbl__tracker[],7,FALSE)-tbl__tracker[[#This Row],[Start Date]],"-")</f>
        <v>-</v>
      </c>
      <c r="F185" s="3"/>
      <c r="G18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5" s="4"/>
      <c r="I185" s="4"/>
      <c r="J185" s="4"/>
      <c r="K185" s="6"/>
      <c r="L185" s="5"/>
      <c r="M185" s="4"/>
    </row>
    <row r="186" spans="1:13" ht="16" x14ac:dyDescent="0.2">
      <c r="A186" s="24">
        <v>177</v>
      </c>
      <c r="B186" s="50"/>
      <c r="C186" s="51"/>
      <c r="D186" s="46" t="str">
        <f>IFERROR(FLOOR(VLOOKUP(tbl__tracker[[#This Row],[Predecessor]],tbl__tracker[],7,FALSE),1),"-")</f>
        <v>-</v>
      </c>
      <c r="E186" s="45" t="str">
        <f>IFERROR(VLOOKUP(tbl__tracker[[#This Row],[Predecessor]],tbl__tracker[],7,FALSE)-tbl__tracker[[#This Row],[Start Date]],"-")</f>
        <v>-</v>
      </c>
      <c r="F186" s="3"/>
      <c r="G18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6" s="4"/>
      <c r="I186" s="4"/>
      <c r="J186" s="4"/>
      <c r="K186" s="6"/>
      <c r="L186" s="5"/>
      <c r="M186" s="4"/>
    </row>
    <row r="187" spans="1:13" ht="16" x14ac:dyDescent="0.2">
      <c r="A187" s="24">
        <v>178</v>
      </c>
      <c r="B187" s="50"/>
      <c r="C187" s="51"/>
      <c r="D187" s="46" t="str">
        <f>IFERROR(FLOOR(VLOOKUP(tbl__tracker[[#This Row],[Predecessor]],tbl__tracker[],7,FALSE),1),"-")</f>
        <v>-</v>
      </c>
      <c r="E187" s="45" t="str">
        <f>IFERROR(VLOOKUP(tbl__tracker[[#This Row],[Predecessor]],tbl__tracker[],7,FALSE)-tbl__tracker[[#This Row],[Start Date]],"-")</f>
        <v>-</v>
      </c>
      <c r="F187" s="3"/>
      <c r="G18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7" s="4"/>
      <c r="I187" s="4"/>
      <c r="J187" s="4"/>
      <c r="K187" s="6"/>
      <c r="L187" s="5"/>
      <c r="M187" s="4"/>
    </row>
    <row r="188" spans="1:13" ht="16" x14ac:dyDescent="0.2">
      <c r="A188" s="24">
        <v>179</v>
      </c>
      <c r="B188" s="50"/>
      <c r="C188" s="51"/>
      <c r="D188" s="46" t="str">
        <f>IFERROR(FLOOR(VLOOKUP(tbl__tracker[[#This Row],[Predecessor]],tbl__tracker[],7,FALSE),1),"-")</f>
        <v>-</v>
      </c>
      <c r="E188" s="45" t="str">
        <f>IFERROR(VLOOKUP(tbl__tracker[[#This Row],[Predecessor]],tbl__tracker[],7,FALSE)-tbl__tracker[[#This Row],[Start Date]],"-")</f>
        <v>-</v>
      </c>
      <c r="F188" s="3"/>
      <c r="G18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8" s="4"/>
      <c r="I188" s="4"/>
      <c r="J188" s="4"/>
      <c r="K188" s="6"/>
      <c r="L188" s="5"/>
      <c r="M188" s="4"/>
    </row>
    <row r="189" spans="1:13" ht="16" x14ac:dyDescent="0.2">
      <c r="A189" s="24">
        <v>180</v>
      </c>
      <c r="B189" s="50"/>
      <c r="C189" s="51"/>
      <c r="D189" s="46" t="str">
        <f>IFERROR(FLOOR(VLOOKUP(tbl__tracker[[#This Row],[Predecessor]],tbl__tracker[],7,FALSE),1),"-")</f>
        <v>-</v>
      </c>
      <c r="E189" s="45" t="str">
        <f>IFERROR(VLOOKUP(tbl__tracker[[#This Row],[Predecessor]],tbl__tracker[],7,FALSE)-tbl__tracker[[#This Row],[Start Date]],"-")</f>
        <v>-</v>
      </c>
      <c r="F189" s="3"/>
      <c r="G18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89" s="4"/>
      <c r="I189" s="4"/>
      <c r="J189" s="4"/>
      <c r="K189" s="6"/>
      <c r="L189" s="5"/>
      <c r="M189" s="4"/>
    </row>
    <row r="190" spans="1:13" ht="16" x14ac:dyDescent="0.2">
      <c r="A190" s="24">
        <v>181</v>
      </c>
      <c r="B190" s="50"/>
      <c r="C190" s="51"/>
      <c r="D190" s="46" t="str">
        <f>IFERROR(FLOOR(VLOOKUP(tbl__tracker[[#This Row],[Predecessor]],tbl__tracker[],7,FALSE),1),"-")</f>
        <v>-</v>
      </c>
      <c r="E190" s="45" t="str">
        <f>IFERROR(VLOOKUP(tbl__tracker[[#This Row],[Predecessor]],tbl__tracker[],7,FALSE)-tbl__tracker[[#This Row],[Start Date]],"-")</f>
        <v>-</v>
      </c>
      <c r="F190" s="3"/>
      <c r="G19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0" s="4"/>
      <c r="I190" s="4"/>
      <c r="J190" s="4"/>
      <c r="K190" s="6"/>
      <c r="L190" s="5"/>
      <c r="M190" s="4"/>
    </row>
    <row r="191" spans="1:13" ht="16" x14ac:dyDescent="0.2">
      <c r="A191" s="24">
        <v>182</v>
      </c>
      <c r="B191" s="50"/>
      <c r="C191" s="51"/>
      <c r="D191" s="46" t="str">
        <f>IFERROR(FLOOR(VLOOKUP(tbl__tracker[[#This Row],[Predecessor]],tbl__tracker[],7,FALSE),1),"-")</f>
        <v>-</v>
      </c>
      <c r="E191" s="45" t="str">
        <f>IFERROR(VLOOKUP(tbl__tracker[[#This Row],[Predecessor]],tbl__tracker[],7,FALSE)-tbl__tracker[[#This Row],[Start Date]],"-")</f>
        <v>-</v>
      </c>
      <c r="F191" s="3"/>
      <c r="G19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1" s="4"/>
      <c r="I191" s="4"/>
      <c r="J191" s="4"/>
      <c r="K191" s="6"/>
      <c r="L191" s="5"/>
      <c r="M191" s="4"/>
    </row>
    <row r="192" spans="1:13" ht="16" x14ac:dyDescent="0.2">
      <c r="A192" s="24">
        <v>183</v>
      </c>
      <c r="B192" s="50"/>
      <c r="C192" s="51"/>
      <c r="D192" s="46" t="str">
        <f>IFERROR(FLOOR(VLOOKUP(tbl__tracker[[#This Row],[Predecessor]],tbl__tracker[],7,FALSE),1),"-")</f>
        <v>-</v>
      </c>
      <c r="E192" s="45" t="str">
        <f>IFERROR(VLOOKUP(tbl__tracker[[#This Row],[Predecessor]],tbl__tracker[],7,FALSE)-tbl__tracker[[#This Row],[Start Date]],"-")</f>
        <v>-</v>
      </c>
      <c r="F192" s="3"/>
      <c r="G19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2" s="4"/>
      <c r="I192" s="4"/>
      <c r="J192" s="4"/>
      <c r="K192" s="6"/>
      <c r="L192" s="5"/>
      <c r="M192" s="4"/>
    </row>
    <row r="193" spans="1:13" ht="16" x14ac:dyDescent="0.2">
      <c r="A193" s="24">
        <v>184</v>
      </c>
      <c r="B193" s="50"/>
      <c r="C193" s="51"/>
      <c r="D193" s="46" t="str">
        <f>IFERROR(FLOOR(VLOOKUP(tbl__tracker[[#This Row],[Predecessor]],tbl__tracker[],7,FALSE),1),"-")</f>
        <v>-</v>
      </c>
      <c r="E193" s="45" t="str">
        <f>IFERROR(VLOOKUP(tbl__tracker[[#This Row],[Predecessor]],tbl__tracker[],7,FALSE)-tbl__tracker[[#This Row],[Start Date]],"-")</f>
        <v>-</v>
      </c>
      <c r="F193" s="3"/>
      <c r="G19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3" s="4"/>
      <c r="I193" s="4"/>
      <c r="J193" s="4"/>
      <c r="K193" s="6"/>
      <c r="L193" s="5"/>
      <c r="M193" s="4"/>
    </row>
    <row r="194" spans="1:13" ht="16" x14ac:dyDescent="0.2">
      <c r="A194" s="24">
        <v>185</v>
      </c>
      <c r="B194" s="50"/>
      <c r="C194" s="51"/>
      <c r="D194" s="46" t="str">
        <f>IFERROR(FLOOR(VLOOKUP(tbl__tracker[[#This Row],[Predecessor]],tbl__tracker[],7,FALSE),1),"-")</f>
        <v>-</v>
      </c>
      <c r="E194" s="45" t="str">
        <f>IFERROR(VLOOKUP(tbl__tracker[[#This Row],[Predecessor]],tbl__tracker[],7,FALSE)-tbl__tracker[[#This Row],[Start Date]],"-")</f>
        <v>-</v>
      </c>
      <c r="F194" s="3"/>
      <c r="G19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4" s="4"/>
      <c r="I194" s="4"/>
      <c r="J194" s="4"/>
      <c r="K194" s="6"/>
      <c r="L194" s="5"/>
      <c r="M194" s="4"/>
    </row>
    <row r="195" spans="1:13" ht="16" x14ac:dyDescent="0.2">
      <c r="A195" s="24">
        <v>186</v>
      </c>
      <c r="B195" s="50"/>
      <c r="C195" s="51"/>
      <c r="D195" s="46" t="str">
        <f>IFERROR(FLOOR(VLOOKUP(tbl__tracker[[#This Row],[Predecessor]],tbl__tracker[],7,FALSE),1),"-")</f>
        <v>-</v>
      </c>
      <c r="E195" s="45" t="str">
        <f>IFERROR(VLOOKUP(tbl__tracker[[#This Row],[Predecessor]],tbl__tracker[],7,FALSE)-tbl__tracker[[#This Row],[Start Date]],"-")</f>
        <v>-</v>
      </c>
      <c r="F195" s="3"/>
      <c r="G19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5" s="4"/>
      <c r="I195" s="4"/>
      <c r="J195" s="4"/>
      <c r="K195" s="6"/>
      <c r="L195" s="5"/>
      <c r="M195" s="4"/>
    </row>
    <row r="196" spans="1:13" ht="16" x14ac:dyDescent="0.2">
      <c r="A196" s="24">
        <v>187</v>
      </c>
      <c r="B196" s="50"/>
      <c r="C196" s="51"/>
      <c r="D196" s="46" t="str">
        <f>IFERROR(FLOOR(VLOOKUP(tbl__tracker[[#This Row],[Predecessor]],tbl__tracker[],7,FALSE),1),"-")</f>
        <v>-</v>
      </c>
      <c r="E196" s="45" t="str">
        <f>IFERROR(VLOOKUP(tbl__tracker[[#This Row],[Predecessor]],tbl__tracker[],7,FALSE)-tbl__tracker[[#This Row],[Start Date]],"-")</f>
        <v>-</v>
      </c>
      <c r="F196" s="3"/>
      <c r="G19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6" s="4"/>
      <c r="I196" s="4"/>
      <c r="J196" s="4"/>
      <c r="K196" s="6"/>
      <c r="L196" s="5"/>
      <c r="M196" s="4"/>
    </row>
    <row r="197" spans="1:13" ht="16" x14ac:dyDescent="0.2">
      <c r="A197" s="24">
        <v>188</v>
      </c>
      <c r="B197" s="50"/>
      <c r="C197" s="51"/>
      <c r="D197" s="46" t="str">
        <f>IFERROR(FLOOR(VLOOKUP(tbl__tracker[[#This Row],[Predecessor]],tbl__tracker[],7,FALSE),1),"-")</f>
        <v>-</v>
      </c>
      <c r="E197" s="45" t="str">
        <f>IFERROR(VLOOKUP(tbl__tracker[[#This Row],[Predecessor]],tbl__tracker[],7,FALSE)-tbl__tracker[[#This Row],[Start Date]],"-")</f>
        <v>-</v>
      </c>
      <c r="F197" s="3"/>
      <c r="G19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7" s="4"/>
      <c r="I197" s="4"/>
      <c r="J197" s="4"/>
      <c r="K197" s="6"/>
      <c r="L197" s="5"/>
      <c r="M197" s="4"/>
    </row>
    <row r="198" spans="1:13" ht="16" x14ac:dyDescent="0.2">
      <c r="A198" s="24">
        <v>189</v>
      </c>
      <c r="B198" s="50"/>
      <c r="C198" s="51"/>
      <c r="D198" s="46" t="str">
        <f>IFERROR(FLOOR(VLOOKUP(tbl__tracker[[#This Row],[Predecessor]],tbl__tracker[],7,FALSE),1),"-")</f>
        <v>-</v>
      </c>
      <c r="E198" s="45" t="str">
        <f>IFERROR(VLOOKUP(tbl__tracker[[#This Row],[Predecessor]],tbl__tracker[],7,FALSE)-tbl__tracker[[#This Row],[Start Date]],"-")</f>
        <v>-</v>
      </c>
      <c r="F198" s="3"/>
      <c r="G19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8" s="4"/>
      <c r="I198" s="4"/>
      <c r="J198" s="4"/>
      <c r="K198" s="6"/>
      <c r="L198" s="5"/>
      <c r="M198" s="4"/>
    </row>
    <row r="199" spans="1:13" ht="16" x14ac:dyDescent="0.2">
      <c r="A199" s="24">
        <v>190</v>
      </c>
      <c r="B199" s="50"/>
      <c r="C199" s="51"/>
      <c r="D199" s="46" t="str">
        <f>IFERROR(FLOOR(VLOOKUP(tbl__tracker[[#This Row],[Predecessor]],tbl__tracker[],7,FALSE),1),"-")</f>
        <v>-</v>
      </c>
      <c r="E199" s="45" t="str">
        <f>IFERROR(VLOOKUP(tbl__tracker[[#This Row],[Predecessor]],tbl__tracker[],7,FALSE)-tbl__tracker[[#This Row],[Start Date]],"-")</f>
        <v>-</v>
      </c>
      <c r="F199" s="3"/>
      <c r="G19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199" s="4"/>
      <c r="I199" s="4"/>
      <c r="J199" s="4"/>
      <c r="K199" s="6"/>
      <c r="L199" s="5"/>
      <c r="M199" s="4"/>
    </row>
    <row r="200" spans="1:13" ht="16" x14ac:dyDescent="0.2">
      <c r="A200" s="24">
        <v>191</v>
      </c>
      <c r="B200" s="50"/>
      <c r="C200" s="51"/>
      <c r="D200" s="46" t="str">
        <f>IFERROR(FLOOR(VLOOKUP(tbl__tracker[[#This Row],[Predecessor]],tbl__tracker[],7,FALSE),1),"-")</f>
        <v>-</v>
      </c>
      <c r="E200" s="45" t="str">
        <f>IFERROR(VLOOKUP(tbl__tracker[[#This Row],[Predecessor]],tbl__tracker[],7,FALSE)-tbl__tracker[[#This Row],[Start Date]],"-")</f>
        <v>-</v>
      </c>
      <c r="F200" s="3"/>
      <c r="G200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0" s="4"/>
      <c r="I200" s="4"/>
      <c r="J200" s="4"/>
      <c r="K200" s="6"/>
      <c r="L200" s="5"/>
      <c r="M200" s="4"/>
    </row>
    <row r="201" spans="1:13" ht="16" x14ac:dyDescent="0.2">
      <c r="A201" s="24">
        <v>192</v>
      </c>
      <c r="B201" s="50"/>
      <c r="C201" s="51"/>
      <c r="D201" s="46" t="str">
        <f>IFERROR(FLOOR(VLOOKUP(tbl__tracker[[#This Row],[Predecessor]],tbl__tracker[],7,FALSE),1),"-")</f>
        <v>-</v>
      </c>
      <c r="E201" s="45" t="str">
        <f>IFERROR(VLOOKUP(tbl__tracker[[#This Row],[Predecessor]],tbl__tracker[],7,FALSE)-tbl__tracker[[#This Row],[Start Date]],"-")</f>
        <v>-</v>
      </c>
      <c r="F201" s="3"/>
      <c r="G201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1" s="4"/>
      <c r="I201" s="4"/>
      <c r="J201" s="4"/>
      <c r="K201" s="6"/>
      <c r="L201" s="5"/>
      <c r="M201" s="4"/>
    </row>
    <row r="202" spans="1:13" ht="16" x14ac:dyDescent="0.2">
      <c r="A202" s="24">
        <v>193</v>
      </c>
      <c r="B202" s="50"/>
      <c r="C202" s="51"/>
      <c r="D202" s="46" t="str">
        <f>IFERROR(FLOOR(VLOOKUP(tbl__tracker[[#This Row],[Predecessor]],tbl__tracker[],7,FALSE),1),"-")</f>
        <v>-</v>
      </c>
      <c r="E202" s="45" t="str">
        <f>IFERROR(VLOOKUP(tbl__tracker[[#This Row],[Predecessor]],tbl__tracker[],7,FALSE)-tbl__tracker[[#This Row],[Start Date]],"-")</f>
        <v>-</v>
      </c>
      <c r="F202" s="3"/>
      <c r="G202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2" s="4"/>
      <c r="I202" s="4"/>
      <c r="J202" s="4"/>
      <c r="K202" s="6"/>
      <c r="L202" s="5"/>
      <c r="M202" s="4"/>
    </row>
    <row r="203" spans="1:13" ht="16" x14ac:dyDescent="0.2">
      <c r="A203" s="24">
        <v>194</v>
      </c>
      <c r="B203" s="50"/>
      <c r="C203" s="51"/>
      <c r="D203" s="46" t="str">
        <f>IFERROR(FLOOR(VLOOKUP(tbl__tracker[[#This Row],[Predecessor]],tbl__tracker[],7,FALSE),1),"-")</f>
        <v>-</v>
      </c>
      <c r="E203" s="45" t="str">
        <f>IFERROR(VLOOKUP(tbl__tracker[[#This Row],[Predecessor]],tbl__tracker[],7,FALSE)-tbl__tracker[[#This Row],[Start Date]],"-")</f>
        <v>-</v>
      </c>
      <c r="F203" s="3"/>
      <c r="G203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3" s="4"/>
      <c r="I203" s="4"/>
      <c r="J203" s="4"/>
      <c r="K203" s="6"/>
      <c r="L203" s="5"/>
      <c r="M203" s="4"/>
    </row>
    <row r="204" spans="1:13" ht="16" x14ac:dyDescent="0.2">
      <c r="A204" s="24">
        <v>195</v>
      </c>
      <c r="B204" s="50"/>
      <c r="C204" s="51"/>
      <c r="D204" s="46" t="str">
        <f>IFERROR(FLOOR(VLOOKUP(tbl__tracker[[#This Row],[Predecessor]],tbl__tracker[],7,FALSE),1),"-")</f>
        <v>-</v>
      </c>
      <c r="E204" s="45" t="str">
        <f>IFERROR(VLOOKUP(tbl__tracker[[#This Row],[Predecessor]],tbl__tracker[],7,FALSE)-tbl__tracker[[#This Row],[Start Date]],"-")</f>
        <v>-</v>
      </c>
      <c r="F204" s="3"/>
      <c r="G204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4" s="4"/>
      <c r="I204" s="4"/>
      <c r="J204" s="4"/>
      <c r="K204" s="6"/>
      <c r="L204" s="5"/>
      <c r="M204" s="4"/>
    </row>
    <row r="205" spans="1:13" ht="16" x14ac:dyDescent="0.2">
      <c r="A205" s="24">
        <v>196</v>
      </c>
      <c r="B205" s="50"/>
      <c r="C205" s="51"/>
      <c r="D205" s="46" t="str">
        <f>IFERROR(FLOOR(VLOOKUP(tbl__tracker[[#This Row],[Predecessor]],tbl__tracker[],7,FALSE),1),"-")</f>
        <v>-</v>
      </c>
      <c r="E205" s="45" t="str">
        <f>IFERROR(VLOOKUP(tbl__tracker[[#This Row],[Predecessor]],tbl__tracker[],7,FALSE)-tbl__tracker[[#This Row],[Start Date]],"-")</f>
        <v>-</v>
      </c>
      <c r="F205" s="3"/>
      <c r="G205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5" s="4"/>
      <c r="I205" s="4"/>
      <c r="J205" s="4"/>
      <c r="K205" s="6"/>
      <c r="L205" s="5"/>
      <c r="M205" s="4"/>
    </row>
    <row r="206" spans="1:13" ht="16" x14ac:dyDescent="0.2">
      <c r="A206" s="24">
        <v>197</v>
      </c>
      <c r="B206" s="50"/>
      <c r="C206" s="51"/>
      <c r="D206" s="46" t="str">
        <f>IFERROR(FLOOR(VLOOKUP(tbl__tracker[[#This Row],[Predecessor]],tbl__tracker[],7,FALSE),1),"-")</f>
        <v>-</v>
      </c>
      <c r="E206" s="45" t="str">
        <f>IFERROR(VLOOKUP(tbl__tracker[[#This Row],[Predecessor]],tbl__tracker[],7,FALSE)-tbl__tracker[[#This Row],[Start Date]],"-")</f>
        <v>-</v>
      </c>
      <c r="F206" s="3"/>
      <c r="G206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6" s="4"/>
      <c r="I206" s="4"/>
      <c r="J206" s="4"/>
      <c r="K206" s="6"/>
      <c r="L206" s="5"/>
      <c r="M206" s="4"/>
    </row>
    <row r="207" spans="1:13" ht="16" x14ac:dyDescent="0.2">
      <c r="A207" s="24">
        <v>198</v>
      </c>
      <c r="B207" s="50"/>
      <c r="C207" s="51"/>
      <c r="D207" s="46" t="str">
        <f>IFERROR(FLOOR(VLOOKUP(tbl__tracker[[#This Row],[Predecessor]],tbl__tracker[],7,FALSE),1),"-")</f>
        <v>-</v>
      </c>
      <c r="E207" s="45" t="str">
        <f>IFERROR(VLOOKUP(tbl__tracker[[#This Row],[Predecessor]],tbl__tracker[],7,FALSE)-tbl__tracker[[#This Row],[Start Date]],"-")</f>
        <v>-</v>
      </c>
      <c r="F207" s="3"/>
      <c r="G207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7" s="4"/>
      <c r="I207" s="4"/>
      <c r="J207" s="4"/>
      <c r="K207" s="6"/>
      <c r="L207" s="5"/>
      <c r="M207" s="4"/>
    </row>
    <row r="208" spans="1:13" ht="16" x14ac:dyDescent="0.2">
      <c r="A208" s="24">
        <v>199</v>
      </c>
      <c r="B208" s="50"/>
      <c r="C208" s="51"/>
      <c r="D208" s="46" t="str">
        <f>IFERROR(FLOOR(VLOOKUP(tbl__tracker[[#This Row],[Predecessor]],tbl__tracker[],7,FALSE),1),"-")</f>
        <v>-</v>
      </c>
      <c r="E208" s="45" t="str">
        <f>IFERROR(VLOOKUP(tbl__tracker[[#This Row],[Predecessor]],tbl__tracker[],7,FALSE)-tbl__tracker[[#This Row],[Start Date]],"-")</f>
        <v>-</v>
      </c>
      <c r="F208" s="3"/>
      <c r="G208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8" s="4"/>
      <c r="I208" s="4"/>
      <c r="J208" s="4"/>
      <c r="K208" s="6"/>
      <c r="L208" s="5"/>
      <c r="M208" s="4"/>
    </row>
    <row r="209" spans="1:13" ht="16" x14ac:dyDescent="0.2">
      <c r="A209" s="24">
        <v>200</v>
      </c>
      <c r="B209" s="50"/>
      <c r="C209" s="51"/>
      <c r="D209" s="46" t="str">
        <f>IFERROR(FLOOR(VLOOKUP(tbl__tracker[[#This Row],[Predecessor]],tbl__tracker[],7,FALSE),1),"-")</f>
        <v>-</v>
      </c>
      <c r="E209" s="45" t="str">
        <f>IFERROR(VLOOKUP(tbl__tracker[[#This Row],[Predecessor]],tbl__tracker[],7,FALSE)-tbl__tracker[[#This Row],[Start Date]],"-")</f>
        <v>-</v>
      </c>
      <c r="F209" s="3"/>
      <c r="G209" s="47" t="str">
        <f>IFERROR(IF(OR((tbl__tracker[[#This Row],[Status]]=ref__not_applicable),(tbl__tracker[[#This Row],[Status]]=ref__cancelled)),
      tbl__tracker[[#This Row],[Start Date]]+tbl__tracker[[#This Row],[Start Time UTC]]+TIME(0,0,0.001),
      tbl__tracker[[#This Row],[Start Date]]+tbl__tracker[[#This Row],[Start Time UTC]]+tbl__tracker[[#This Row],[Duration]]),"-")</f>
        <v>-</v>
      </c>
      <c r="H209" s="4"/>
      <c r="I209" s="4"/>
      <c r="J209" s="4"/>
      <c r="K209" s="6"/>
      <c r="L209" s="5"/>
      <c r="M209" s="4"/>
    </row>
  </sheetData>
  <mergeCells count="3">
    <mergeCell ref="F1:G1"/>
    <mergeCell ref="B1:E1"/>
    <mergeCell ref="H1:I1"/>
  </mergeCells>
  <phoneticPr fontId="13" type="noConversion"/>
  <conditionalFormatting sqref="I66:K67 I86:K86 H87:K94 H96:K1048576 I95:K95 J5:K6 H1:K4 H68:K85 H7:K65">
    <cfRule type="cellIs" dxfId="115" priority="928" operator="equal">
      <formula>"Completed"</formula>
    </cfRule>
  </conditionalFormatting>
  <conditionalFormatting sqref="F2:F7">
    <cfRule type="dataBar" priority="74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{306B1FF5-D778-4D4D-B3AB-B64D2DBA1250}</x14:id>
        </ext>
      </extLst>
    </cfRule>
  </conditionalFormatting>
  <conditionalFormatting sqref="I1:I4">
    <cfRule type="cellIs" dxfId="114" priority="814" operator="equal">
      <formula>"Completed"</formula>
    </cfRule>
  </conditionalFormatting>
  <conditionalFormatting sqref="K1:K1048576">
    <cfRule type="cellIs" dxfId="113" priority="474" operator="equal">
      <formula>"Not Applicable"</formula>
    </cfRule>
    <cfRule type="cellIs" dxfId="112" priority="475" operator="equal">
      <formula>"On Hold"</formula>
    </cfRule>
    <cfRule type="cellIs" dxfId="111" priority="476" operator="equal">
      <formula>"Cancelled"</formula>
    </cfRule>
    <cfRule type="cellIs" dxfId="110" priority="478" operator="equal">
      <formula>"In Progress"</formula>
    </cfRule>
    <cfRule type="cellIs" dxfId="109" priority="479" operator="equal">
      <formula>"Pending"</formula>
    </cfRule>
  </conditionalFormatting>
  <conditionalFormatting sqref="A1:A30 A32:A1048576">
    <cfRule type="duplicateValues" dxfId="108" priority="866"/>
  </conditionalFormatting>
  <conditionalFormatting sqref="A31">
    <cfRule type="duplicateValues" dxfId="107" priority="28"/>
  </conditionalFormatting>
  <conditionalFormatting sqref="A1:A1048576">
    <cfRule type="duplicateValues" dxfId="106" priority="27"/>
  </conditionalFormatting>
  <conditionalFormatting sqref="H66">
    <cfRule type="cellIs" dxfId="105" priority="9" operator="equal">
      <formula>"Completed"</formula>
    </cfRule>
  </conditionalFormatting>
  <conditionalFormatting sqref="H67">
    <cfRule type="cellIs" dxfId="104" priority="7" operator="equal">
      <formula>"Completed"</formula>
    </cfRule>
  </conditionalFormatting>
  <conditionalFormatting sqref="H86">
    <cfRule type="cellIs" dxfId="103" priority="5" operator="equal">
      <formula>"Completed"</formula>
    </cfRule>
  </conditionalFormatting>
  <conditionalFormatting sqref="H95">
    <cfRule type="cellIs" dxfId="102" priority="3" operator="equal">
      <formula>"Completed"</formula>
    </cfRule>
  </conditionalFormatting>
  <dataValidations count="2">
    <dataValidation type="whole" allowBlank="1" showInputMessage="1" showErrorMessage="1" sqref="C10:C209" xr:uid="{00000000-0002-0000-0000-000000000000}">
      <formula1>1</formula1>
      <formula2>1000</formula2>
    </dataValidation>
    <dataValidation type="list" allowBlank="1" showInputMessage="1" showErrorMessage="1" sqref="I10:I209" xr:uid="{00000000-0002-0000-0000-000001000000}">
      <formula1>tbl__site</formula1>
    </dataValidation>
  </dataValidations>
  <pageMargins left="0.7" right="0.7" top="0.75" bottom="0.75" header="0.3" footer="0.3"/>
  <pageSetup orientation="portrait" horizontalDpi="4294967295" verticalDpi="4294967295" r:id="rId1"/>
  <drawing r:id="rId2"/>
  <mc:AlternateContent xmlns:mc="http://schemas.openxmlformats.org/markup-compatibility/2006">
    <mc:Choice Requires="v">
      <legacyDrawing r:id="rId3"/>
    </mc:Choice>
  </mc:AlternateContent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06B1FF5-D778-4D4D-B3AB-B64D2DBA125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F2:F7</xm:sqref>
        </x14:conditionalFormatting>
        <x14:conditionalFormatting xmlns:xm="http://schemas.microsoft.com/office/excel/2006/main">
          <x14:cfRule type="cellIs" priority="915" operator="equal" id="{FB6FE551-9018-467A-BA24-6B2D18F4945D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B10:C11 B7:B30 B32:B33 B36:B37 B39:B1048576 B1 B3:B4</xm:sqref>
        </x14:conditionalFormatting>
        <x14:conditionalFormatting xmlns:xm="http://schemas.microsoft.com/office/excel/2006/main">
          <x14:cfRule type="cellIs" priority="762" operator="equal" id="{DF45C05B-4494-4D79-8A7E-0DB7B5D0B70D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763" operator="equal" id="{432F793E-0137-466D-ADB7-3CBAAD11DD7F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764" operator="equal" id="{EBFF80C2-B4E0-434F-8C03-0D57DD76CA6F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765" operator="equal" id="{CE87D413-2A79-46E2-97A0-1842A05C50D8}">
            <xm:f>Lookups!$E$4</xm:f>
            <x14:dxf>
              <fill>
                <patternFill>
                  <bgColor rgb="FFFFCCCC"/>
                </patternFill>
              </fill>
            </x14:dxf>
          </x14:cfRule>
          <xm:sqref>G2</xm:sqref>
        </x14:conditionalFormatting>
        <x14:conditionalFormatting xmlns:xm="http://schemas.microsoft.com/office/excel/2006/main">
          <x14:cfRule type="cellIs" priority="758" operator="equal" id="{3DDAB303-CC33-418B-A14E-575CBEAFACC3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759" operator="equal" id="{91490467-78DE-4D79-A161-314AFA8E1341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760" operator="equal" id="{E4CF9173-3D56-403C-88A7-C3F578C8AF46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761" operator="equal" id="{1734393F-7ADD-4E26-BAE6-357DBE9AB518}">
            <xm:f>Lookups!$E$4</xm:f>
            <x14:dxf>
              <fill>
                <patternFill>
                  <bgColor rgb="FFFFCCCC"/>
                </patternFill>
              </fill>
            </x14:dxf>
          </x14:cfRule>
          <xm:sqref>G3</xm:sqref>
        </x14:conditionalFormatting>
        <x14:conditionalFormatting xmlns:xm="http://schemas.microsoft.com/office/excel/2006/main">
          <x14:cfRule type="cellIs" priority="754" operator="equal" id="{AB651C5F-9D41-4CA9-80FE-3E6D81D85DC2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755" operator="equal" id="{1CCAC01D-900C-419D-8A59-2D5B8A8C399C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756" operator="equal" id="{B3F3DBD8-F564-4375-A383-52D94196B201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757" operator="equal" id="{46F0C798-74FA-4157-9DA3-CF8ED54898CC}">
            <xm:f>Lookups!$E$4</xm:f>
            <x14:dxf>
              <fill>
                <patternFill>
                  <bgColor rgb="FFFFCCCC"/>
                </patternFill>
              </fill>
            </x14:dxf>
          </x14:cfRule>
          <xm:sqref>G4:G5</xm:sqref>
        </x14:conditionalFormatting>
        <x14:conditionalFormatting xmlns:xm="http://schemas.microsoft.com/office/excel/2006/main">
          <x14:cfRule type="expression" priority="748" id="{3E8D43E2-C296-42BB-8B2B-5BF2FC75867F}">
            <xm:f>($K1=Lookups!$B$9)</xm:f>
            <x14:dxf>
              <font>
                <strike/>
                <color theme="1" tint="0.34998626667073579"/>
              </font>
            </x14:dxf>
          </x14:cfRule>
          <xm:sqref>C1:H1 E2:H4 C68:H85 C66:G67 C87:H94 C86:G86 C95:G95 C96:H1048576 C6:H65 C5:G5</xm:sqref>
        </x14:conditionalFormatting>
        <x14:conditionalFormatting xmlns:xm="http://schemas.microsoft.com/office/excel/2006/main">
          <x14:cfRule type="cellIs" priority="924" operator="equal" id="{92B35A7A-D593-4B7F-AA1A-D9156E0F8599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925" operator="equal" id="{A6A3C31E-8DC4-41C9-AEA2-2BA19957B4A2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926" operator="equal" id="{9ECD6060-1D9E-4EE7-B6FA-65D64FFDCE96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B7:B30 B32:B33 B36:B37 B39:B1048576 B1 B3:B4</xm:sqref>
        </x14:conditionalFormatting>
        <x14:conditionalFormatting xmlns:xm="http://schemas.microsoft.com/office/excel/2006/main">
          <x14:cfRule type="cellIs" priority="1524" operator="equal" id="{F5320520-D3C2-45D3-8C4A-E6502753048C}">
            <xm:f>Lookups!$H$6</xm:f>
            <x14:dxf>
              <font>
                <b/>
                <i/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1525" operator="equal" id="{C2AA2884-74AF-4337-AA22-93D2EEDCF1A6}">
            <xm:f>Lookups!#REF!</xm:f>
            <x14:dxf>
              <font>
                <b/>
                <i val="0"/>
                <color rgb="FF00B050"/>
              </font>
              <fill>
                <patternFill>
                  <bgColor theme="0"/>
                </patternFill>
              </fill>
            </x14:dxf>
          </x14:cfRule>
          <x14:cfRule type="cellIs" priority="1526" operator="equal" id="{8D5DD793-9CA7-4271-893C-60D25716DDB2}">
            <xm:f>Lookups!#REF!</xm:f>
            <x14:dxf>
              <font>
                <b/>
                <i val="0"/>
                <color rgb="FF92D050"/>
              </font>
              <fill>
                <patternFill patternType="none">
                  <bgColor auto="1"/>
                </patternFill>
              </fill>
            </x14:dxf>
          </x14:cfRule>
          <x14:cfRule type="cellIs" priority="1527" operator="equal" id="{F01F74E5-AADE-4A51-A94F-CD472A233EBB}">
            <xm:f>Lookups!#REF!</xm:f>
            <x14:dxf>
              <font>
                <b/>
                <i/>
                <color rgb="FF7030A0"/>
              </font>
              <fill>
                <patternFill>
                  <bgColor rgb="FFEDE2F6"/>
                </patternFill>
              </fill>
            </x14:dxf>
          </x14:cfRule>
          <x14:cfRule type="cellIs" priority="1528" operator="equal" id="{AA4E1487-FE4E-4F59-A98B-C9E912768BFD}">
            <xm:f>Lookups!$H$5</xm:f>
            <x14:dxf>
              <font>
                <b/>
                <i val="0"/>
                <color rgb="FFC59EE2"/>
              </font>
              <fill>
                <patternFill>
                  <bgColor theme="0"/>
                </patternFill>
              </fill>
            </x14:dxf>
          </x14:cfRule>
          <x14:cfRule type="cellIs" priority="1529" operator="equal" id="{0EB5EFF1-6A76-45E3-B3E8-AB5C8EFF9542}">
            <xm:f>Lookups!$H$7</xm:f>
            <x14:dxf>
              <font>
                <b/>
                <i/>
                <color rgb="FFC00000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1530" operator="equal" id="{57608644-08DB-4C7C-9973-47061E1060BE}">
            <xm:f>Lookups!#REF!</xm:f>
            <x14:dxf>
              <font>
                <b/>
                <i val="0"/>
                <color rgb="FFFF8C71"/>
              </font>
              <fill>
                <patternFill>
                  <bgColor theme="0"/>
                </patternFill>
              </fill>
            </x14:dxf>
          </x14:cfRule>
          <x14:cfRule type="cellIs" priority="1531" operator="equal" id="{B760BDDA-BF02-47EF-9BA9-A8A637312ED2}">
            <xm:f>Lookups!$H$6</xm:f>
            <x14:dxf>
              <font>
                <b/>
                <i/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1532" operator="equal" id="{815C7EA9-88DE-4487-B72B-08F0CD782908}">
            <xm:f>Lookups!#REF!</xm:f>
            <x14:dxf>
              <font>
                <b/>
                <i val="0"/>
                <color rgb="FF00B050"/>
              </font>
              <fill>
                <patternFill>
                  <bgColor theme="0"/>
                </patternFill>
              </fill>
            </x14:dxf>
          </x14:cfRule>
          <x14:cfRule type="cellIs" priority="1533" operator="equal" id="{1247A2B1-1288-4FAB-A31E-169B0AD29254}">
            <xm:f>Lookups!#REF!</xm:f>
            <x14:dxf>
              <font>
                <b/>
                <i val="0"/>
                <color rgb="FF92D050"/>
              </font>
              <fill>
                <patternFill patternType="none">
                  <bgColor auto="1"/>
                </patternFill>
              </fill>
            </x14:dxf>
          </x14:cfRule>
          <xm:sqref>I1:I4 I7:I1048576</xm:sqref>
        </x14:conditionalFormatting>
        <x14:conditionalFormatting xmlns:xm="http://schemas.microsoft.com/office/excel/2006/main">
          <x14:cfRule type="cellIs" priority="1534" operator="equal" id="{6776D1A2-FD67-4479-A5E7-DB99A6C29B2C}">
            <xm:f>Lookups!#REF!</xm:f>
            <x14:dxf>
              <font>
                <b/>
                <i/>
                <color rgb="FF7030A0"/>
              </font>
              <fill>
                <patternFill>
                  <bgColor rgb="FFEDE2F6"/>
                </patternFill>
              </fill>
            </x14:dxf>
          </x14:cfRule>
          <x14:cfRule type="cellIs" priority="1535" operator="equal" id="{4D861AC0-B477-4E3D-AEC1-B17FA93D2050}">
            <xm:f>Lookups!$H$5</xm:f>
            <x14:dxf>
              <font>
                <b/>
                <i val="0"/>
                <color rgb="FFC59EE2"/>
              </font>
              <fill>
                <patternFill>
                  <bgColor theme="0"/>
                </patternFill>
              </fill>
            </x14:dxf>
          </x14:cfRule>
          <x14:cfRule type="cellIs" priority="1536" operator="equal" id="{F1A677F6-C5CE-4B81-A632-ABF6DA48C861}">
            <xm:f>Lookups!$H$7</xm:f>
            <x14:dxf>
              <font>
                <b/>
                <i/>
                <color rgb="FFC00000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1537" operator="equal" id="{3B97F86E-0EC3-4348-A639-C7B52DC75909}">
            <xm:f>Lookups!#REF!</xm:f>
            <x14:dxf>
              <font>
                <b/>
                <i val="0"/>
                <color rgb="FFFF8C71"/>
              </font>
              <fill>
                <patternFill>
                  <bgColor theme="0"/>
                </patternFill>
              </fill>
            </x14:dxf>
          </x14:cfRule>
          <x14:cfRule type="cellIs" priority="1538" operator="equal" id="{10F84F24-F268-4D29-B528-78D77A3A5706}">
            <xm:f>Lookups!$H$6</xm:f>
            <x14:dxf>
              <font>
                <b/>
                <i/>
                <color theme="9" tint="-0.24994659260841701"/>
              </font>
              <fill>
                <patternFill>
                  <bgColor theme="9" tint="0.79998168889431442"/>
                </patternFill>
              </fill>
            </x14:dxf>
          </x14:cfRule>
          <x14:cfRule type="expression" priority="1539" id="{B041C4CB-1744-488F-AD67-C79D64B48408}">
            <xm:f>OR(Lookups!#REF!,Lookups!#REF!)</xm:f>
            <x14:dxf>
              <font>
                <b/>
                <i val="0"/>
                <color rgb="FF00B050"/>
              </font>
              <fill>
                <patternFill>
                  <bgColor theme="0"/>
                </patternFill>
              </fill>
            </x14:dxf>
          </x14:cfRule>
          <x14:cfRule type="cellIs" priority="1540" operator="equal" id="{582F6686-CACB-4AC1-ADA0-96D5050D09B5}">
            <xm:f>Lookups!#REF!</xm:f>
            <x14:dxf>
              <font>
                <b/>
                <i val="0"/>
                <color rgb="FF92D050"/>
              </font>
              <fill>
                <patternFill patternType="none">
                  <bgColor auto="1"/>
                </patternFill>
              </fill>
            </x14:dxf>
          </x14:cfRule>
          <xm:sqref>I1:I4 I7:I1048576</xm:sqref>
        </x14:conditionalFormatting>
        <x14:conditionalFormatting xmlns:xm="http://schemas.microsoft.com/office/excel/2006/main">
          <x14:cfRule type="cellIs" priority="29" operator="equal" id="{C2873FDC-5961-4C0B-8BEF-9EEDA734175A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cellIs" priority="30" operator="equal" id="{5DDA7EA7-6808-416B-B67F-5B19EFE18497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31" operator="equal" id="{023C2606-5F0B-41DB-919D-D63B6ED93AE8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32" operator="equal" id="{9FA22C22-0625-43E9-935D-58BD5217DD55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B31</xm:sqref>
        </x14:conditionalFormatting>
        <x14:conditionalFormatting xmlns:xm="http://schemas.microsoft.com/office/excel/2006/main">
          <x14:cfRule type="cellIs" priority="23" operator="equal" id="{864F90E5-A2A8-4D81-B15D-ADB58433F7F2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cellIs" priority="24" operator="equal" id="{8E20475F-0416-46E4-A2D1-74133AE7EE6B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25" operator="equal" id="{17DD19AD-800A-4A93-A12A-73C8E998E883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26" operator="equal" id="{186F8E20-CE03-407D-B017-F8452B872C18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cellIs" priority="19" operator="equal" id="{89402423-3E64-429F-96BB-988398CE61F7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cellIs" priority="20" operator="equal" id="{DA86538F-5C4F-4B0B-8DBB-A2B7E2D37FBA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21" operator="equal" id="{6E2D8675-AB3C-4724-B9BD-5F175A38F7F6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22" operator="equal" id="{7902CFF7-0329-44BE-B66B-9B58AA0BD5B0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cellIs" priority="15" operator="equal" id="{784E74EF-007E-4BE0-9DA8-CDD8D49244E3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cellIs" priority="16" operator="equal" id="{33EAE154-2CB5-46AB-A800-17B26713F561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17" operator="equal" id="{6193C356-020D-44B0-B5ED-CC35C10BF8E4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18" operator="equal" id="{7D056FDB-C480-4B36-B83D-D10908D62020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expression" priority="1549" id="{3E8D43E2-C296-42BB-8B2B-5BF2FC75867F}">
            <xm:f>($K6=Lookups!$B$9)</xm:f>
            <x14:dxf>
              <font>
                <strike/>
                <color theme="1" tint="0.34998626667073579"/>
              </font>
            </x14:dxf>
          </x14:cfRule>
          <xm:sqref>H4</xm:sqref>
        </x14:conditionalFormatting>
        <x14:conditionalFormatting xmlns:xm="http://schemas.microsoft.com/office/excel/2006/main">
          <x14:cfRule type="expression" priority="1557" id="{3E8D43E2-C296-42BB-8B2B-5BF2FC75867F}">
            <xm:f>($K2=Lookups!$B$9)</xm:f>
            <x14:dxf>
              <font>
                <strike/>
                <color theme="1" tint="0.34998626667073579"/>
              </font>
            </x14:dxf>
          </x14:cfRule>
          <xm:sqref>C3:D4</xm:sqref>
        </x14:conditionalFormatting>
        <x14:conditionalFormatting xmlns:xm="http://schemas.microsoft.com/office/excel/2006/main">
          <x14:cfRule type="cellIs" priority="10" operator="equal" id="{A535A578-96D1-406F-BB4A-C302580CD995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ellIs" priority="11" operator="equal" id="{C0B8B04C-2D60-4A16-B3B4-4B20FBF484B5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12" operator="equal" id="{1828913F-BBDB-4FC8-8376-E51C659415A7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13" operator="equal" id="{FD0CE9A0-5F85-45E9-80F2-693EE26CA9F8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expression" priority="14" id="{7CC04781-5084-4935-8CBA-14370DE04CB5}">
            <xm:f>($K1=Lookups!$B$9)</xm:f>
            <x14:dxf>
              <font>
                <strike/>
                <color theme="1" tint="0.34998626667073579"/>
              </font>
            </x14:dxf>
          </x14:cfRule>
          <xm:sqref>C2:D2</xm:sqref>
        </x14:conditionalFormatting>
        <x14:conditionalFormatting xmlns:xm="http://schemas.microsoft.com/office/excel/2006/main">
          <x14:cfRule type="expression" priority="8" id="{2ADB177E-BA07-49E5-8BDB-695F14C9642D}">
            <xm:f>($L66='C:/Users/ukelopi1/Downloads/[arctic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H66</xm:sqref>
        </x14:conditionalFormatting>
        <x14:conditionalFormatting xmlns:xm="http://schemas.microsoft.com/office/excel/2006/main">
          <x14:cfRule type="expression" priority="6" id="{AAA97A36-BE33-44E0-8DC6-B8BC8D383777}">
            <xm:f>($L67='C:/Users/ukelopi1/Downloads/[arctic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H67</xm:sqref>
        </x14:conditionalFormatting>
        <x14:conditionalFormatting xmlns:xm="http://schemas.microsoft.com/office/excel/2006/main">
          <x14:cfRule type="expression" priority="4" id="{957DE3AF-8DB8-43FD-9A7A-47E3D3B06BF4}">
            <xm:f>($L86='C:/Users/ukelopi1/Downloads/[arctic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H86</xm:sqref>
        </x14:conditionalFormatting>
        <x14:conditionalFormatting xmlns:xm="http://schemas.microsoft.com/office/excel/2006/main">
          <x14:cfRule type="expression" priority="2" id="{EF5501DC-458E-482C-8DFE-20579A0FDF1C}">
            <xm:f>($L95='C:/Users/ukelopi1/Downloads/[arctic site launch template.v1-5.xlsb]Lookups'!#REF!)</xm:f>
            <x14:dxf>
              <font>
                <strike/>
                <color theme="1" tint="0.34998626667073579"/>
              </font>
            </x14:dxf>
          </x14:cfRule>
          <xm:sqref>H95</xm:sqref>
        </x14:conditionalFormatting>
        <x14:conditionalFormatting xmlns:xm="http://schemas.microsoft.com/office/excel/2006/main">
          <x14:cfRule type="cellIs" priority="1" operator="equal" id="{D49130C7-067C-417B-AA99-4631ECDCD1B1}">
            <xm:f>Lookups!$E$8</xm:f>
            <x14:dxf>
              <font>
                <b val="0"/>
                <i/>
                <color theme="4" tint="0.79998168889431442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750" operator="equal" id="{54AEE1F9-FB78-4BF7-9C9F-3F1947E72E35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14:cfRule type="cellIs" priority="751" operator="equal" id="{50319DE8-695C-4B3E-8DDC-5A18C712D251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752" operator="equal" id="{8609C441-D2CF-44D4-BB61-739DDB712389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753" operator="equal" id="{EBD2E196-39F2-4074-8535-2CA8FB324012}">
            <xm:f>Lookups!$E$4</xm:f>
            <x14:dxf>
              <fill>
                <patternFill>
                  <bgColor rgb="FFFFCCCC"/>
                </patternFill>
              </fill>
            </x14:dxf>
          </x14:cfRule>
          <xm:sqref>B1:G1048576</xm:sqref>
        </x14:conditionalFormatting>
        <x14:conditionalFormatting xmlns:xm="http://schemas.microsoft.com/office/excel/2006/main">
          <x14:cfRule type="expression" priority="1565" id="{3E8D43E2-C296-42BB-8B2B-5BF2FC75867F}">
            <xm:f>($K5=Lookups!$B$9)</xm:f>
            <x14:dxf>
              <font>
                <strike/>
                <color theme="1" tint="0.34998626667073579"/>
              </font>
            </x14:dxf>
          </x14:cfRule>
          <xm:sqref>H4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Lookups!$B$4:$B$9</xm:f>
          </x14:formula1>
          <xm:sqref>K10:K209</xm:sqref>
        </x14:dataValidation>
        <x14:dataValidation type="list" allowBlank="1" showInputMessage="1" showErrorMessage="1" xr:uid="{00000000-0002-0000-0000-000003000000}">
          <x14:formula1>
            <xm:f>Lookups!$E$4:$E$8</xm:f>
          </x14:formula1>
          <xm:sqref>B10:B209</xm:sqref>
        </x14:dataValidation>
      </x14:dataValidations>
    </ext>
  </extLs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workbookViewId="0">
      <selection activeCell="B6" sqref="B6"/>
    </sheetView>
  </sheetViews>
  <sheetFormatPr baseColWidth="10" defaultColWidth="8.83203125" defaultRowHeight="15" x14ac:dyDescent="0.2"/>
  <cols>
    <col min="2" max="2" width="29.83203125" customWidth="1"/>
    <col min="3" max="3" width="45.1640625" customWidth="1"/>
    <col min="4" max="4" width="17.6640625" customWidth="1"/>
    <col min="5" max="5" width="17.5" customWidth="1"/>
    <col min="6" max="6" width="38.6640625" customWidth="1"/>
  </cols>
  <sheetData>
    <row r="1" spans="1:6" ht="21" x14ac:dyDescent="0.2">
      <c r="A1" s="54" t="s">
        <v>134</v>
      </c>
      <c r="B1" s="55"/>
      <c r="C1" s="55"/>
      <c r="D1" s="55"/>
    </row>
    <row r="5" spans="1:6" ht="16" thickBot="1" x14ac:dyDescent="0.25">
      <c r="A5" s="29" t="s">
        <v>13</v>
      </c>
      <c r="B5" s="30" t="s">
        <v>135</v>
      </c>
      <c r="C5" s="30" t="s">
        <v>136</v>
      </c>
      <c r="D5" s="30" t="s">
        <v>137</v>
      </c>
      <c r="E5" s="31" t="s">
        <v>138</v>
      </c>
      <c r="F5" s="32" t="s">
        <v>139</v>
      </c>
    </row>
    <row r="6" spans="1:6" ht="16" thickTop="1" x14ac:dyDescent="0.2">
      <c r="A6" s="33">
        <v>1</v>
      </c>
      <c r="B6" s="34"/>
      <c r="C6" s="35"/>
      <c r="D6" s="35"/>
      <c r="E6" s="36"/>
      <c r="F6" s="37"/>
    </row>
    <row r="7" spans="1:6" x14ac:dyDescent="0.2">
      <c r="A7" s="33">
        <v>2</v>
      </c>
      <c r="B7" s="34"/>
      <c r="C7" s="35"/>
      <c r="D7" s="35"/>
      <c r="E7" s="36"/>
      <c r="F7" s="37"/>
    </row>
    <row r="8" spans="1:6" x14ac:dyDescent="0.2">
      <c r="A8" s="33">
        <v>3</v>
      </c>
      <c r="B8" s="34"/>
      <c r="C8" s="35"/>
      <c r="D8" s="35"/>
      <c r="E8" s="36"/>
      <c r="F8" s="37"/>
    </row>
    <row r="9" spans="1:6" x14ac:dyDescent="0.2">
      <c r="A9" s="33">
        <v>4</v>
      </c>
      <c r="B9" s="34"/>
      <c r="C9" s="35"/>
      <c r="D9" s="35"/>
      <c r="E9" s="36"/>
      <c r="F9" s="37"/>
    </row>
    <row r="10" spans="1:6" x14ac:dyDescent="0.2">
      <c r="A10" s="33">
        <v>5</v>
      </c>
      <c r="B10" s="34"/>
      <c r="C10" s="35"/>
      <c r="D10" s="35"/>
      <c r="E10" s="36"/>
      <c r="F10" s="37"/>
    </row>
    <row r="11" spans="1:6" x14ac:dyDescent="0.2">
      <c r="A11" s="33">
        <v>6</v>
      </c>
      <c r="B11" s="34"/>
      <c r="C11" s="35"/>
      <c r="D11" s="35"/>
      <c r="E11" s="36"/>
      <c r="F11" s="37"/>
    </row>
    <row r="12" spans="1:6" x14ac:dyDescent="0.2">
      <c r="A12" s="33">
        <v>7</v>
      </c>
      <c r="B12" s="34"/>
      <c r="C12" s="38"/>
      <c r="D12" s="35"/>
      <c r="E12" s="36"/>
      <c r="F12" s="37"/>
    </row>
    <row r="13" spans="1:6" x14ac:dyDescent="0.2">
      <c r="A13" s="33">
        <v>8</v>
      </c>
      <c r="E13" s="36"/>
    </row>
    <row r="14" spans="1:6" x14ac:dyDescent="0.2">
      <c r="A14" s="33">
        <v>9</v>
      </c>
      <c r="E14" s="36"/>
    </row>
    <row r="15" spans="1:6" x14ac:dyDescent="0.2">
      <c r="A15" s="33">
        <v>10</v>
      </c>
      <c r="E15" s="36"/>
    </row>
    <row r="16" spans="1:6" x14ac:dyDescent="0.2">
      <c r="A16" s="33">
        <v>11</v>
      </c>
      <c r="E16" s="36"/>
    </row>
    <row r="17" spans="1:5" x14ac:dyDescent="0.2">
      <c r="A17" s="33">
        <v>12</v>
      </c>
      <c r="E17" s="36"/>
    </row>
    <row r="18" spans="1:5" x14ac:dyDescent="0.2">
      <c r="A18" s="33">
        <v>13</v>
      </c>
      <c r="E18" s="36"/>
    </row>
    <row r="19" spans="1:5" x14ac:dyDescent="0.2">
      <c r="A19" s="33">
        <v>14</v>
      </c>
      <c r="E19" s="36"/>
    </row>
    <row r="20" spans="1:5" x14ac:dyDescent="0.2">
      <c r="A20" s="33">
        <v>15</v>
      </c>
      <c r="E20" s="36"/>
    </row>
    <row r="21" spans="1:5" x14ac:dyDescent="0.2">
      <c r="A21" s="33">
        <v>16</v>
      </c>
      <c r="E21" s="36"/>
    </row>
    <row r="22" spans="1:5" x14ac:dyDescent="0.2">
      <c r="A22" s="33">
        <v>17</v>
      </c>
      <c r="E22" s="36"/>
    </row>
    <row r="23" spans="1:5" x14ac:dyDescent="0.2">
      <c r="A23" s="33">
        <v>18</v>
      </c>
      <c r="E23" s="36"/>
    </row>
    <row r="24" spans="1:5" x14ac:dyDescent="0.2">
      <c r="A24" s="33">
        <v>19</v>
      </c>
      <c r="E24" s="36"/>
    </row>
    <row r="25" spans="1:5" x14ac:dyDescent="0.2">
      <c r="A25" s="33">
        <v>20</v>
      </c>
      <c r="E25" s="36"/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equal" id="{396DAAB8-1E56-4FE5-9824-CE84968FE0A5}">
            <xm:f>'https://share.novartis.net/sites/BelugaProgramDocumentation/Shared Documents/General/Waves Portfolio/novartisfoundation.org/[NF - Arctic Launch Tracker - 2021-01-14.xlsx]Lookups'!#REF!</xm:f>
            <x14:dxf>
              <fill>
                <patternFill>
                  <bgColor theme="7" tint="0.79998168889431442"/>
                </patternFill>
              </fill>
            </x14:dxf>
          </x14:cfRule>
          <x14:cfRule type="cellIs" priority="6" operator="equal" id="{0E3C8D95-23DF-41A5-AE22-0B2C1EF049E0}">
            <xm:f>'https://share.novartis.net/sites/BelugaProgramDocumentation/Shared Documents/General/Waves Portfolio/novartisfoundation.org/[NF - Arctic Launch Tracker - 2021-01-14.xlsx]Lookups'!#REF!</xm:f>
            <x14:dxf>
              <fill>
                <patternFill>
                  <bgColor rgb="FFFFC000"/>
                </patternFill>
              </fill>
            </x14:dxf>
          </x14:cfRule>
          <x14:cfRule type="cellIs" priority="7" operator="equal" id="{EC14F168-38CC-48A7-AD6B-E4D9A29EB5C8}">
            <xm:f>'https://share.novartis.net/sites/BelugaProgramDocumentation/Shared Documents/General/Waves Portfolio/novartisfoundation.org/[NF - Arctic Launch Tracker - 2021-01-14.xlsx]Lookups'!#REF!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8" operator="equal" id="{03B1E86D-3491-4484-A858-4ECBED7AE538}">
            <xm:f>'https://share.novartis.net/sites/BelugaProgramDocumentation/Shared Documents/General/Waves Portfolio/novartisfoundation.org/[NF - Arctic Launch Tracker - 2021-01-14.xlsx]Lookups'!#REF!</xm:f>
            <x14:dxf>
              <font>
                <b/>
                <i/>
                <color rgb="FFFFFF00"/>
              </font>
              <fill>
                <patternFill>
                  <bgColor rgb="FFC00000"/>
                </patternFill>
              </fill>
            </x14:dxf>
          </x14:cfRule>
          <xm:sqref>E6:E25</xm:sqref>
        </x14:conditionalFormatting>
        <x14:conditionalFormatting xmlns:xm="http://schemas.microsoft.com/office/excel/2006/main">
          <x14:cfRule type="cellIs" priority="1" operator="equal" id="{5A7B3D97-EDD9-409B-A6EE-F400679E5B35}">
            <xm:f>Lookups!$E$7</xm:f>
            <x14:dxf>
              <font>
                <color theme="0"/>
              </font>
              <fill>
                <patternFill>
                  <bgColor rgb="FFA66BD3"/>
                </patternFill>
              </fill>
            </x14:dxf>
          </x14:cfRule>
          <xm:sqref>A1</xm:sqref>
        </x14:conditionalFormatting>
        <x14:conditionalFormatting xmlns:xm="http://schemas.microsoft.com/office/excel/2006/main">
          <x14:cfRule type="cellIs" priority="2" operator="equal" id="{02E2043C-B575-4D9C-8F58-8F1510C31BC9}">
            <xm:f>Lookups!$E$6</xm:f>
            <x14:dxf>
              <font>
                <b/>
                <i val="0"/>
                <color theme="7"/>
              </font>
              <fill>
                <patternFill>
                  <bgColor rgb="FFC00000"/>
                </patternFill>
              </fill>
            </x14:dxf>
          </x14:cfRule>
          <x14:cfRule type="cellIs" priority="3" operator="equal" id="{D0F1B382-E734-4BFD-948F-5829FED73F89}">
            <xm:f>Lookups!$E$5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ellIs" priority="4" operator="equal" id="{C71110F0-BF1E-4315-9040-A9E0695E93F3}">
            <xm:f>Lookups!$E$4</xm:f>
            <x14:dxf>
              <fill>
                <patternFill>
                  <bgColor rgb="FFFFCCCC"/>
                </patternFill>
              </fill>
            </x14:dxf>
          </x14:cfRule>
          <xm:sqref>A1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Lookups!$K$4:$K$7</xm:f>
          </x14:formula1>
          <xm:sqref>E6:E25</xm:sqref>
        </x14:dataValidation>
      </x14:dataValidations>
    </ext>
  </extLs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3:K9"/>
  <sheetViews>
    <sheetView workbookViewId="0">
      <selection activeCell="H5" sqref="H5"/>
    </sheetView>
  </sheetViews>
  <sheetFormatPr baseColWidth="10" defaultColWidth="8.83203125" defaultRowHeight="15" x14ac:dyDescent="0.2"/>
  <cols>
    <col min="2" max="2" width="12.6640625" bestFit="1" customWidth="1"/>
    <col min="5" max="5" width="14" bestFit="1" customWidth="1"/>
    <col min="8" max="8" width="29.6640625" bestFit="1" customWidth="1"/>
    <col min="11" max="11" width="13.1640625" bestFit="1" customWidth="1"/>
  </cols>
  <sheetData>
    <row r="3" spans="2:11" x14ac:dyDescent="0.2">
      <c r="B3" t="s">
        <v>23</v>
      </c>
      <c r="E3" t="s">
        <v>14</v>
      </c>
      <c r="H3" t="s">
        <v>21</v>
      </c>
      <c r="K3" s="40" t="s">
        <v>140</v>
      </c>
    </row>
    <row r="4" spans="2:11" x14ac:dyDescent="0.2">
      <c r="B4" t="s">
        <v>30</v>
      </c>
      <c r="E4" t="s">
        <v>26</v>
      </c>
      <c r="H4" t="s">
        <v>34</v>
      </c>
      <c r="K4" s="39" t="s">
        <v>141</v>
      </c>
    </row>
    <row r="5" spans="2:11" x14ac:dyDescent="0.2">
      <c r="B5" t="s">
        <v>142</v>
      </c>
      <c r="E5" t="s">
        <v>76</v>
      </c>
      <c r="H5" t="s">
        <v>40</v>
      </c>
      <c r="K5" s="39" t="s">
        <v>143</v>
      </c>
    </row>
    <row r="6" spans="2:11" x14ac:dyDescent="0.2">
      <c r="B6" t="s">
        <v>144</v>
      </c>
      <c r="E6" t="s">
        <v>84</v>
      </c>
      <c r="H6" t="s">
        <v>145</v>
      </c>
      <c r="K6" s="39" t="s">
        <v>146</v>
      </c>
    </row>
    <row r="7" spans="2:11" x14ac:dyDescent="0.2">
      <c r="B7" t="s">
        <v>78</v>
      </c>
      <c r="E7" t="s">
        <v>125</v>
      </c>
      <c r="H7" t="str">
        <f>ref__url__live_site</f>
        <v>&lt;sitename&gt;</v>
      </c>
      <c r="K7" s="39" t="s">
        <v>147</v>
      </c>
    </row>
    <row r="8" spans="2:11" x14ac:dyDescent="0.2">
      <c r="B8" t="s">
        <v>148</v>
      </c>
      <c r="E8" t="s">
        <v>128</v>
      </c>
      <c r="H8" s="26" t="str">
        <f>'Activity Tracker'!I4</f>
        <v>dry-run654.novartis.com</v>
      </c>
    </row>
    <row r="9" spans="2:11" x14ac:dyDescent="0.2">
      <c r="B9" t="s">
        <v>58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E2847A56F4314AB1F0920ACB59D67F" ma:contentTypeVersion="13" ma:contentTypeDescription="Create a new document." ma:contentTypeScope="" ma:versionID="10fa1db7198bc7e4f0c8299b2c690e2c">
  <xsd:schema xmlns:xsd="http://www.w3.org/2001/XMLSchema" xmlns:xs="http://www.w3.org/2001/XMLSchema" xmlns:p="http://schemas.microsoft.com/office/2006/metadata/properties" xmlns:ns2="0f8f6f3c-0446-4e57-9641-70ade3da4af9" xmlns:ns3="3e7b3a55-0607-4ddf-9c63-73bc78816b77" targetNamespace="http://schemas.microsoft.com/office/2006/metadata/properties" ma:root="true" ma:fieldsID="9dd974c4ea2db522f82e2bff15f62561" ns2:_="" ns3:_="">
    <xsd:import namespace="0f8f6f3c-0446-4e57-9641-70ade3da4af9"/>
    <xsd:import namespace="3e7b3a55-0607-4ddf-9c63-73bc78816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f6f3c-0446-4e57-9641-70ade3da4a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b3a55-0607-4ddf-9c63-73bc78816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e7b3a55-0607-4ddf-9c63-73bc78816b77">
      <UserInfo>
        <DisplayName>Kabagambe, Kenneth (Ext)</DisplayName>
        <AccountId>12</AccountId>
        <AccountType/>
      </UserInfo>
      <UserInfo>
        <DisplayName>Pierre Ukelo</DisplayName>
        <AccountId>638</AccountId>
        <AccountType/>
      </UserInfo>
      <UserInfo>
        <DisplayName>Hackenberg, Regina</DisplayName>
        <AccountId>674</AccountId>
        <AccountType/>
      </UserInfo>
      <UserInfo>
        <DisplayName>Sarkar, Pritam (Ext)</DisplayName>
        <AccountId>659</AccountId>
        <AccountType/>
      </UserInfo>
      <UserInfo>
        <DisplayName>Angileri, Marcello (Ext)</DisplayName>
        <AccountId>21</AccountId>
        <AccountType/>
      </UserInfo>
      <UserInfo>
        <DisplayName>Imbert, Jean-Marc (Ext)</DisplayName>
        <AccountId>641</AccountId>
        <AccountType/>
      </UserInfo>
      <UserInfo>
        <DisplayName>Chowdhury, Abhishek (Ext)</DisplayName>
        <AccountId>853</AccountId>
        <AccountType/>
      </UserInfo>
      <UserInfo>
        <DisplayName>Ukelo, Pierre (Ext)</DisplayName>
        <AccountId>18</AccountId>
        <AccountType/>
      </UserInfo>
      <UserInfo>
        <DisplayName>Dimkovski, Igor</DisplayName>
        <AccountId>632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DA3879EF-5530-4F31-A465-2D47778D4D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f6f3c-0446-4e57-9641-70ade3da4af9"/>
    <ds:schemaRef ds:uri="3e7b3a55-0607-4ddf-9c63-73bc78816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7D8FF090-E2E7-43CF-91D6-1EE7D0D87523}">
  <ds:schemaRefs>
    <ds:schemaRef ds:uri="http://schemas.microsoft.com/office/2006/metadata/properties"/>
    <ds:schemaRef ds:uri="http://schemas.microsoft.com/office/infopath/2007/PartnerControls"/>
    <ds:schemaRef ds:uri="3e7b3a55-0607-4ddf-9c63-73bc78816b77"/>
  </ds:schemaRefs>
</ds:datastoreItem>
</file>

<file path=customXml/itemProps3.xml><?xml version="1.0" encoding="utf-8"?>
<ds:datastoreItem xmlns:ds="http://purl.oclc.org/ooxml/officeDocument/customXml" ds:itemID="{F54DFB45-9555-472D-A4FA-2563A740D0D7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28</vt:i4>
      </vt:variant>
    </vt:vector>
  </HeadingPairs>
  <TitlesOfParts>
    <vt:vector size="32" baseType="lpstr">
      <vt:lpstr>Activity Tracker (USP)</vt:lpstr>
      <vt:lpstr>Activity Tracker</vt:lpstr>
      <vt:lpstr>Issue Tracker</vt:lpstr>
      <vt:lpstr>Lookups</vt:lpstr>
      <vt:lpstr>ref__cancelled</vt:lpstr>
      <vt:lpstr>'Activity Tracker (USP)'!ref__date__dry_run</vt:lpstr>
      <vt:lpstr>ref__date__dry_run</vt:lpstr>
      <vt:lpstr>'Activity Tracker (USP)'!ref__date__launch</vt:lpstr>
      <vt:lpstr>ref__date__launch</vt:lpstr>
      <vt:lpstr>'Activity Tracker (USP)'!ref__date__prelaunch</vt:lpstr>
      <vt:lpstr>ref__date__prelaunch</vt:lpstr>
      <vt:lpstr>'Activity Tracker (USP)'!ref__FR_quarter</vt:lpstr>
      <vt:lpstr>ref__FR_quarter</vt:lpstr>
      <vt:lpstr>ref__not_applicable</vt:lpstr>
      <vt:lpstr>'Activity Tracker (USP)'!ref__time__dry_run</vt:lpstr>
      <vt:lpstr>ref__time__dry_run</vt:lpstr>
      <vt:lpstr>'Activity Tracker (USP)'!ref__time__launch</vt:lpstr>
      <vt:lpstr>ref__time__launch</vt:lpstr>
      <vt:lpstr>'Activity Tracker (USP)'!ref__time__prelaunch</vt:lpstr>
      <vt:lpstr>ref__time__prelaunch</vt:lpstr>
      <vt:lpstr>'Activity Tracker (USP)'!ref__url__arctic_subfloder</vt:lpstr>
      <vt:lpstr>ref__url__arctic_subfloder</vt:lpstr>
      <vt:lpstr>'Activity Tracker (USP)'!ref__url__live_site</vt:lpstr>
      <vt:lpstr>ref__url__live_site</vt:lpstr>
      <vt:lpstr>'Activity Tracker (USP)'!ref__url__prod_arctic</vt:lpstr>
      <vt:lpstr>ref__url__prod_arctic</vt:lpstr>
      <vt:lpstr>'Activity Tracker (USP)'!tbl__site</vt:lpstr>
      <vt:lpstr>tbl__site</vt:lpstr>
      <vt:lpstr>'Activity Tracker (USP)'!tbl__sites</vt:lpstr>
      <vt:lpstr>tbl__sites</vt:lpstr>
      <vt:lpstr>'Activity Tracker (USP)'!tbl__status</vt:lpstr>
      <vt:lpstr>tbl__status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Pierre Ukelo</dc:creator>
  <cp:keywords/>
  <dc:description/>
  <cp:lastModifiedBy>Zaitsev, Vasyl</cp:lastModifiedBy>
  <cp:revision/>
  <dcterms:created xsi:type="dcterms:W3CDTF">2018-07-26T08:18:11Z</dcterms:created>
  <dcterms:modified xsi:type="dcterms:W3CDTF">2022-10-21T11:14:47Z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0x010100D9E2847A56F4314AB1F0920ACB59D67F</vt:lpwstr>
  </property>
  <property fmtid="{D5CDD505-2E9C-101B-9397-08002B2CF9AE}" pid="3" name="Order">
    <vt:r8>49503100</vt:r8>
  </property>
  <property fmtid="{D5CDD505-2E9C-101B-9397-08002B2CF9AE}" pid="4" name="ComplianceAssetId">
    <vt:lpwstr/>
  </property>
  <property fmtid="{D5CDD505-2E9C-101B-9397-08002B2CF9AE}" pid="5" name="AuthorIds_UIVersion_10240">
    <vt:lpwstr>18</vt:lpwstr>
  </property>
  <property fmtid="{D5CDD505-2E9C-101B-9397-08002B2CF9AE}" pid="6" name="AuthorIds_UIVersion_5632">
    <vt:lpwstr>18</vt:lpwstr>
  </property>
  <property fmtid="{D5CDD505-2E9C-101B-9397-08002B2CF9AE}" pid="7" name="MSIP_Label_4929bff8-5b33-42aa-95d2-28f72e792cb0_Enabled">
    <vt:lpwstr>true</vt:lpwstr>
  </property>
  <property fmtid="{D5CDD505-2E9C-101B-9397-08002B2CF9AE}" pid="8" name="MSIP_Label_4929bff8-5b33-42aa-95d2-28f72e792cb0_SetDate">
    <vt:lpwstr>2020-01-20T07:00:49Z</vt:lpwstr>
  </property>
  <property fmtid="{D5CDD505-2E9C-101B-9397-08002B2CF9AE}" pid="9" name="MSIP_Label_4929bff8-5b33-42aa-95d2-28f72e792cb0_Method">
    <vt:lpwstr>Privileged</vt:lpwstr>
  </property>
  <property fmtid="{D5CDD505-2E9C-101B-9397-08002B2CF9AE}" pid="10" name="MSIP_Label_4929bff8-5b33-42aa-95d2-28f72e792cb0_Name">
    <vt:lpwstr>Internal</vt:lpwstr>
  </property>
  <property fmtid="{D5CDD505-2E9C-101B-9397-08002B2CF9AE}" pid="11" name="MSIP_Label_4929bff8-5b33-42aa-95d2-28f72e792cb0_SiteId">
    <vt:lpwstr>f35a6974-607f-47d4-82d7-ff31d7dc53a5</vt:lpwstr>
  </property>
  <property fmtid="{D5CDD505-2E9C-101B-9397-08002B2CF9AE}" pid="12" name="MSIP_Label_4929bff8-5b33-42aa-95d2-28f72e792cb0_ActionId">
    <vt:lpwstr>86e49c12-24ef-475b-8fca-00000be3bbbd</vt:lpwstr>
  </property>
  <property fmtid="{D5CDD505-2E9C-101B-9397-08002B2CF9AE}" pid="13" name="MSIP_Label_4929bff8-5b33-42aa-95d2-28f72e792cb0_ContentBits">
    <vt:lpwstr>0</vt:lpwstr>
  </property>
</Properties>
</file>